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2cae36cc000317/aEXCEL POST IDEAS/POST gretzky's goals/"/>
    </mc:Choice>
  </mc:AlternateContent>
  <xr:revisionPtr revIDLastSave="132" documentId="8_{2B0511EC-C7FD-49D7-B635-B76788BFBEFF}" xr6:coauthVersionLast="45" xr6:coauthVersionMax="45" xr10:uidLastSave="{DD9C6603-05FE-41F9-9DA6-EE5E5406DFAA}"/>
  <bookViews>
    <workbookView xWindow="-98" yWindow="-98" windowWidth="20715" windowHeight="13276" activeTab="1" xr2:uid="{19DFF5F5-22E1-4BEB-AF3A-D97D61C00007}"/>
  </bookViews>
  <sheets>
    <sheet name="forecast simple" sheetId="1" r:id="rId1"/>
    <sheet name="forecast detail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2" l="1"/>
  <c r="J27" i="2"/>
  <c r="G23" i="2"/>
  <c r="G24" i="2"/>
  <c r="G25" i="2"/>
  <c r="G26" i="2"/>
  <c r="G27" i="2"/>
  <c r="G22" i="2"/>
  <c r="B27" i="2"/>
  <c r="C27" i="2" s="1"/>
  <c r="B23" i="2"/>
  <c r="B24" i="2"/>
  <c r="B25" i="2"/>
  <c r="B26" i="2"/>
  <c r="B22" i="2"/>
  <c r="C1" i="2" l="1"/>
  <c r="I26" i="2" s="1"/>
  <c r="C9" i="1"/>
  <c r="C10" i="1" s="1"/>
  <c r="C25" i="2" l="1"/>
  <c r="C26" i="2"/>
  <c r="C23" i="2"/>
  <c r="C22" i="2"/>
  <c r="C28" i="2" s="1"/>
  <c r="I23" i="2"/>
  <c r="I24" i="2"/>
  <c r="I22" i="2"/>
  <c r="C24" i="2"/>
  <c r="I25" i="2"/>
  <c r="C11" i="1"/>
  <c r="C14" i="1"/>
  <c r="C5" i="1"/>
  <c r="I28" i="2" l="1"/>
  <c r="C15" i="1"/>
</calcChain>
</file>

<file path=xl/sharedStrings.xml><?xml version="1.0" encoding="utf-8"?>
<sst xmlns="http://schemas.openxmlformats.org/spreadsheetml/2006/main" count="65" uniqueCount="57">
  <si>
    <t>Wayne Gretzky</t>
  </si>
  <si>
    <t>Alexander Ovechkin</t>
  </si>
  <si>
    <t>birth date</t>
  </si>
  <si>
    <t>today</t>
  </si>
  <si>
    <t>age (years + decimal year)</t>
  </si>
  <si>
    <t>possible end of 2019-2020 regular season total</t>
  </si>
  <si>
    <t>goals behind Gretzky (end of 2019-2020 regular season)</t>
  </si>
  <si>
    <t>number of possible regular seasons after 2019-2020</t>
  </si>
  <si>
    <t>average future yearly goals per season</t>
  </si>
  <si>
    <t>possible future regular seasons goals</t>
  </si>
  <si>
    <t>possible regular season goals by retirement</t>
  </si>
  <si>
    <t>career regular season goals</t>
  </si>
  <si>
    <t>regular seasons goals to date for 2020-2021 season</t>
  </si>
  <si>
    <t>regular season games played to date for 2020-2021 season</t>
  </si>
  <si>
    <t>possible total regular season goals for 2020-2021 season</t>
  </si>
  <si>
    <t>regular seasons goals end of 2019-2020 regular season</t>
  </si>
  <si>
    <t>Alex Ovechkin Career Stats</t>
  </si>
  <si>
    <t>Season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</si>
  <si>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</si>
  <si>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</si>
  <si>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</si>
  <si>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</si>
  <si>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</si>
  <si>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</si>
  <si>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</si>
  <si>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</si>
  <si>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</si>
  <si>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</si>
  <si>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</si>
  <si>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</si>
  <si>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</si>
  <si>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</si>
  <si>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</si>
  <si>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Career</t>
  </si>
  <si>
    <t>2020-2021</t>
  </si>
  <si>
    <t>2021-2022</t>
  </si>
  <si>
    <t>2022-2023</t>
  </si>
  <si>
    <t>2023-2024</t>
  </si>
  <si>
    <t>2024-2025</t>
  </si>
  <si>
    <t>goals per game (entire career)</t>
  </si>
  <si>
    <t>Games Played</t>
  </si>
  <si>
    <t>Goals</t>
  </si>
  <si>
    <t>Possible Career Forecast</t>
  </si>
  <si>
    <t>as of All Star break (Jan 25, 2020)</t>
  </si>
  <si>
    <t>2025-2026</t>
  </si>
  <si>
    <r>
      <rPr>
        <b/>
        <sz val="11"/>
        <color theme="1"/>
        <rFont val="Calibri"/>
        <family val="2"/>
        <scheme val="minor"/>
      </rPr>
      <t>Goals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(career avg - Decline Factor*)</t>
    </r>
  </si>
  <si>
    <t>*decline factors scenario 1</t>
  </si>
  <si>
    <r>
      <rPr>
        <b/>
        <sz val="11"/>
        <color theme="1"/>
        <rFont val="Calibri"/>
        <family val="2"/>
        <scheme val="minor"/>
      </rPr>
      <t>Games Played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(career avg -
Decline Factor*)</t>
    </r>
  </si>
  <si>
    <r>
      <t xml:space="preserve">input cells </t>
    </r>
    <r>
      <rPr>
        <sz val="10"/>
        <color theme="1"/>
        <rFont val="Calibri"/>
        <family val="2"/>
        <scheme val="minor"/>
      </rPr>
      <t>(light grey cells)</t>
    </r>
  </si>
  <si>
    <r>
      <t xml:space="preserve">Games Played
</t>
    </r>
    <r>
      <rPr>
        <sz val="9"/>
        <color theme="1"/>
        <rFont val="Calibri"/>
        <family val="2"/>
        <scheme val="minor"/>
      </rPr>
      <t>(adjust up/down)</t>
    </r>
  </si>
  <si>
    <r>
      <t xml:space="preserve">Games Played
</t>
    </r>
    <r>
      <rPr>
        <sz val="9"/>
        <color theme="1"/>
        <rFont val="Calibri"/>
        <family val="2"/>
        <scheme val="minor"/>
      </rPr>
      <t>(adjusted)</t>
    </r>
  </si>
  <si>
    <r>
      <t xml:space="preserve">Goals
</t>
    </r>
    <r>
      <rPr>
        <sz val="9"/>
        <color theme="1"/>
        <rFont val="Calibri"/>
        <family val="2"/>
        <scheme val="minor"/>
      </rPr>
      <t>(adjust up/down)</t>
    </r>
  </si>
  <si>
    <t>forecast 1</t>
  </si>
  <si>
    <t>forecast 2</t>
  </si>
  <si>
    <t>input cells above in grey</t>
  </si>
  <si>
    <t>Check box below to include season. Uncheck to exclude season.</t>
  </si>
  <si>
    <r>
      <rPr>
        <b/>
        <sz val="11"/>
        <color theme="1"/>
        <rFont val="Calibri"/>
        <family val="2"/>
        <scheme val="minor"/>
      </rPr>
      <t>Goals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(adjusted)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</si>
</sst>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Segoe U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center"/>
    </xf>
    <xf numFmtId="0" fontId="0" fillId="2" borderId="0" xfId="0" applyFill="1"/>
    <xf numFmtId="0" fontId="0" fillId="0" borderId="0" xfId="0" quotePrefix="1"/>
    <xf numFmtId="0" fontId="0" fillId="0" borderId="0" xfId="0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 wrapText="1"/>
    </xf>
    <xf numFmtId="1" fontId="6" fillId="3" borderId="0" xfId="0" applyNumberFormat="1" applyFont="1" applyFill="1"/>
    <xf numFmtId="0" fontId="0" fillId="4" borderId="0" xfId="0" applyFill="1"/>
    <xf numFmtId="0" fontId="8" fillId="0" borderId="0" xfId="0" quotePrefix="1" applyFont="1"/>
    <xf numFmtId="9" fontId="0" fillId="4" borderId="0" xfId="0" applyNumberForma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Fill="1" applyAlignment="1">
      <alignment horizontal="center" vertical="top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8" fillId="0" borderId="0" xfId="0" quotePrefix="1" applyFont="1" applyAlignment="1">
      <alignment horizontal="center" vertical="center" wrapText="1"/>
    </xf>
  </cellXfs>
  <cellStyles count="1">
    <cellStyle name="Normal" xfId="0" builtinId="0"/>
  </cellStyles>
  <dxfs count="7">
    <dxf>
      <fill>
        <patternFill>
          <bgColor theme="9" tint="0.39994506668294322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Q$27" lockText="1" noThreeD="1"/>
</file>

<file path=xl/ctrlProps/ctrlProp10.xml><?xml version="1.0" encoding="utf-8"?>
<formControlPr xmlns="http://schemas.microsoft.com/office/spreadsheetml/2009/9/main" objectType="CheckBox" checked="Checked" fmlaLink="$R$24" lockText="1" noThreeD="1"/>
</file>

<file path=xl/ctrlProps/ctrlProp11.xml><?xml version="1.0" encoding="utf-8"?>
<formControlPr xmlns="http://schemas.microsoft.com/office/spreadsheetml/2009/9/main" objectType="CheckBox" checked="Checked" fmlaLink="$R$23" lockText="1" noThreeD="1"/>
</file>

<file path=xl/ctrlProps/ctrlProp12.xml><?xml version="1.0" encoding="utf-8"?>
<formControlPr xmlns="http://schemas.microsoft.com/office/spreadsheetml/2009/9/main" objectType="CheckBox" checked="Checked" fmlaLink="$R$22" lockText="1" noThreeD="1"/>
</file>

<file path=xl/ctrlProps/ctrlProp2.xml><?xml version="1.0" encoding="utf-8"?>
<formControlPr xmlns="http://schemas.microsoft.com/office/spreadsheetml/2009/9/main" objectType="CheckBox" checked="Checked" fmlaLink="$Q$26" lockText="1" noThreeD="1"/>
</file>

<file path=xl/ctrlProps/ctrlProp3.xml><?xml version="1.0" encoding="utf-8"?>
<formControlPr xmlns="http://schemas.microsoft.com/office/spreadsheetml/2009/9/main" objectType="CheckBox" checked="Checked" fmlaLink="$Q$25" lockText="1" noThreeD="1"/>
</file>

<file path=xl/ctrlProps/ctrlProp4.xml><?xml version="1.0" encoding="utf-8"?>
<formControlPr xmlns="http://schemas.microsoft.com/office/spreadsheetml/2009/9/main" objectType="CheckBox" checked="Checked" fmlaLink="$Q$24" lockText="1" noThreeD="1"/>
</file>

<file path=xl/ctrlProps/ctrlProp5.xml><?xml version="1.0" encoding="utf-8"?>
<formControlPr xmlns="http://schemas.microsoft.com/office/spreadsheetml/2009/9/main" objectType="CheckBox" checked="Checked" fmlaLink="$Q$23" lockText="1" noThreeD="1"/>
</file>

<file path=xl/ctrlProps/ctrlProp6.xml><?xml version="1.0" encoding="utf-8"?>
<formControlPr xmlns="http://schemas.microsoft.com/office/spreadsheetml/2009/9/main" objectType="CheckBox" checked="Checked" fmlaLink="$Q$22" lockText="1" noThreeD="1"/>
</file>

<file path=xl/ctrlProps/ctrlProp7.xml><?xml version="1.0" encoding="utf-8"?>
<formControlPr xmlns="http://schemas.microsoft.com/office/spreadsheetml/2009/9/main" objectType="CheckBox" fmlaLink="$R$27" lockText="1" noThreeD="1"/>
</file>

<file path=xl/ctrlProps/ctrlProp8.xml><?xml version="1.0" encoding="utf-8"?>
<formControlPr xmlns="http://schemas.microsoft.com/office/spreadsheetml/2009/9/main" objectType="CheckBox" checked="Checked" fmlaLink="$R$26" lockText="1" noThreeD="1"/>
</file>

<file path=xl/ctrlProps/ctrlProp9.xml><?xml version="1.0" encoding="utf-8"?>
<formControlPr xmlns="http://schemas.microsoft.com/office/spreadsheetml/2009/9/main" objectType="CheckBox" checked="Checked" fmlaLink="$R$2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85729</xdr:colOff>
      <xdr:row>12</xdr:row>
      <xdr:rowOff>1</xdr:rowOff>
    </xdr:from>
    <xdr:to>
      <xdr:col>5</xdr:col>
      <xdr:colOff>1000129</xdr:colOff>
      <xdr:row>17</xdr:row>
      <xdr:rowOff>9526</xdr:rowOff>
    </xdr:to>
    <xdr:sp macro="" textlink="">
      <xdr:nvSpPr>
        <xdr:cNvPr id="2" name="Callout: Down Arrow 1">
          <a:extLst>
            <a:ext uri="{FF2B5EF4-FFF2-40B4-BE49-F238E27FC236}">
              <a16:creationId xmlns:a16="http://schemas.microsoft.com/office/drawing/2014/main" id="{ACDC95EF-6AE1-49CE-A716-58AE4060568E}"/>
            </a:ext>
          </a:extLst>
        </xdr:cNvPr>
        <xdr:cNvSpPr/>
      </xdr:nvSpPr>
      <xdr:spPr>
        <a:xfrm>
          <a:off x="4938717" y="2166939"/>
          <a:ext cx="914400" cy="914400"/>
        </a:xfrm>
        <a:prstGeom prst="downArrowCallou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050">
              <a:solidFill>
                <a:sysClr val="windowText" lastClr="000000"/>
              </a:solidFill>
            </a:rPr>
            <a:t>manually adjust</a:t>
          </a:r>
          <a:r>
            <a:rPr lang="en-CA" sz="1050" baseline="0">
              <a:solidFill>
                <a:sysClr val="windowText" lastClr="000000"/>
              </a:solidFill>
            </a:rPr>
            <a:t> games played</a:t>
          </a:r>
          <a:endParaRPr lang="en-CA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795330</xdr:colOff>
      <xdr:row>11</xdr:row>
      <xdr:rowOff>171452</xdr:rowOff>
    </xdr:from>
    <xdr:to>
      <xdr:col>8</xdr:col>
      <xdr:colOff>33330</xdr:colOff>
      <xdr:row>17</xdr:row>
      <xdr:rowOff>2</xdr:rowOff>
    </xdr:to>
    <xdr:sp macro="" textlink="">
      <xdr:nvSpPr>
        <xdr:cNvPr id="3" name="Callout: Down Arrow 2">
          <a:extLst>
            <a:ext uri="{FF2B5EF4-FFF2-40B4-BE49-F238E27FC236}">
              <a16:creationId xmlns:a16="http://schemas.microsoft.com/office/drawing/2014/main" id="{B9954251-6E93-46E5-B2AE-178C4EFABEDE}"/>
            </a:ext>
          </a:extLst>
        </xdr:cNvPr>
        <xdr:cNvSpPr/>
      </xdr:nvSpPr>
      <xdr:spPr>
        <a:xfrm>
          <a:off x="6724643" y="2157415"/>
          <a:ext cx="1000125" cy="914400"/>
        </a:xfrm>
        <a:prstGeom prst="downArrowCallou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050">
              <a:solidFill>
                <a:sysClr val="windowText" lastClr="000000"/>
              </a:solidFill>
            </a:rPr>
            <a:t>manually adjust</a:t>
          </a:r>
          <a:r>
            <a:rPr lang="en-CA" sz="1050" baseline="0">
              <a:solidFill>
                <a:sysClr val="windowText" lastClr="000000"/>
              </a:solidFill>
            </a:rPr>
            <a:t> declining goals scored</a:t>
          </a:r>
          <a:endParaRPr lang="en-CA" sz="105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728664</xdr:colOff>
          <xdr:row>25</xdr:row>
          <xdr:rowOff>166687</xdr:rowOff>
        </xdr:from>
        <xdr:to>
          <xdr:col>0</xdr:col>
          <xdr:colOff>990601</xdr:colOff>
          <xdr:row>27</xdr:row>
          <xdr:rowOff>23812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679B6E7-8279-4345-82D3-06AEF8E9AD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728663</xdr:colOff>
          <xdr:row>24</xdr:row>
          <xdr:rowOff>161922</xdr:rowOff>
        </xdr:from>
        <xdr:to>
          <xdr:col>0</xdr:col>
          <xdr:colOff>990600</xdr:colOff>
          <xdr:row>26</xdr:row>
          <xdr:rowOff>19047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7FFD129-14C9-4014-8917-0003C400C9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728663</xdr:colOff>
          <xdr:row>23</xdr:row>
          <xdr:rowOff>166681</xdr:rowOff>
        </xdr:from>
        <xdr:to>
          <xdr:col>0</xdr:col>
          <xdr:colOff>990600</xdr:colOff>
          <xdr:row>25</xdr:row>
          <xdr:rowOff>23806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B168B78-074F-49BA-BE48-D570D5D862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728663</xdr:colOff>
          <xdr:row>22</xdr:row>
          <xdr:rowOff>166681</xdr:rowOff>
        </xdr:from>
        <xdr:to>
          <xdr:col>0</xdr:col>
          <xdr:colOff>990600</xdr:colOff>
          <xdr:row>24</xdr:row>
          <xdr:rowOff>23806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DC6A5A8-7A9F-447E-817E-0D4FF2FFD3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728663</xdr:colOff>
          <xdr:row>21</xdr:row>
          <xdr:rowOff>166677</xdr:rowOff>
        </xdr:from>
        <xdr:to>
          <xdr:col>0</xdr:col>
          <xdr:colOff>990600</xdr:colOff>
          <xdr:row>23</xdr:row>
          <xdr:rowOff>23802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BF9C905-104B-449A-AC32-5DB806BE08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728663</xdr:colOff>
          <xdr:row>20</xdr:row>
          <xdr:rowOff>485770</xdr:rowOff>
        </xdr:from>
        <xdr:to>
          <xdr:col>0</xdr:col>
          <xdr:colOff>990600</xdr:colOff>
          <xdr:row>22</xdr:row>
          <xdr:rowOff>19045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6E68F64-BE92-4F33-90A3-DFD969D821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695299</xdr:colOff>
          <xdr:row>25</xdr:row>
          <xdr:rowOff>152379</xdr:rowOff>
        </xdr:from>
        <xdr:to>
          <xdr:col>4</xdr:col>
          <xdr:colOff>957236</xdr:colOff>
          <xdr:row>27</xdr:row>
          <xdr:rowOff>9504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138ECE1-AAE4-4D94-ACBE-EB2388E8D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695299</xdr:colOff>
          <xdr:row>24</xdr:row>
          <xdr:rowOff>147616</xdr:rowOff>
        </xdr:from>
        <xdr:to>
          <xdr:col>4</xdr:col>
          <xdr:colOff>957236</xdr:colOff>
          <xdr:row>26</xdr:row>
          <xdr:rowOff>4741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08D8F86-7D95-4E49-9240-8C79873321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695299</xdr:colOff>
          <xdr:row>23</xdr:row>
          <xdr:rowOff>152379</xdr:rowOff>
        </xdr:from>
        <xdr:to>
          <xdr:col>4</xdr:col>
          <xdr:colOff>957236</xdr:colOff>
          <xdr:row>25</xdr:row>
          <xdr:rowOff>9504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9593C9BA-757C-4894-BCD7-71FACC66DE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695299</xdr:colOff>
          <xdr:row>22</xdr:row>
          <xdr:rowOff>152379</xdr:rowOff>
        </xdr:from>
        <xdr:to>
          <xdr:col>4</xdr:col>
          <xdr:colOff>957236</xdr:colOff>
          <xdr:row>24</xdr:row>
          <xdr:rowOff>9504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CEA0D595-010E-4A79-8C74-5589B81446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695299</xdr:colOff>
          <xdr:row>21</xdr:row>
          <xdr:rowOff>152379</xdr:rowOff>
        </xdr:from>
        <xdr:to>
          <xdr:col>4</xdr:col>
          <xdr:colOff>957236</xdr:colOff>
          <xdr:row>23</xdr:row>
          <xdr:rowOff>9504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D350428-75CE-4EE5-964E-F6515E6327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695299</xdr:colOff>
          <xdr:row>20</xdr:row>
          <xdr:rowOff>471466</xdr:rowOff>
        </xdr:from>
        <xdr:to>
          <xdr:col>4</xdr:col>
          <xdr:colOff>957236</xdr:colOff>
          <xdr:row>22</xdr:row>
          <xdr:rowOff>4741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F41B77CC-2F5B-47E0-85C9-39CB541B56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4C29F-029E-4EA0-AAD7-4DA94679E821}">
  <dimension ref="B1:E20"/>
  <sheetViews>
    <sheetView workbookViewId="0">
      <selection activeCell="A26" sqref="A26"/>
    </sheetView>
  </sheetViews>
  <sheetFormatPr defaultRowHeight="14.25" x14ac:dyDescent="0.45"/>
  <cols>
    <col min="1" max="1" width="5.3984375" customWidth="1"/>
    <col min="2" max="2" width="50.1328125" bestFit="1" customWidth="1"/>
    <col min="3" max="3" width="19.86328125" bestFit="1" customWidth="1"/>
    <col min="4" max="4" width="18.33203125" customWidth="1"/>
  </cols>
  <sheetData>
    <row r="1" spans="2:5" x14ac:dyDescent="0.45">
      <c r="B1" s="8" t="s">
        <v>43</v>
      </c>
      <c r="C1" s="6"/>
    </row>
    <row r="2" spans="2:5" x14ac:dyDescent="0.45">
      <c r="C2" s="1" t="s">
        <v>1</v>
      </c>
      <c r="D2" s="1" t="s">
        <v>0</v>
      </c>
    </row>
    <row r="3" spans="2:5" x14ac:dyDescent="0.45">
      <c r="B3" s="3" t="s">
        <v>2</v>
      </c>
      <c r="C3" s="2">
        <v>31307</v>
      </c>
      <c r="D3" s="1"/>
    </row>
    <row r="4" spans="2:5" x14ac:dyDescent="0.45">
      <c r="B4" s="3" t="s">
        <v>3</v>
      </c>
      <c r="C4" s="2">
        <v>43855</v>
      </c>
      <c r="D4" s="1"/>
    </row>
    <row r="5" spans="2:5" x14ac:dyDescent="0.45">
      <c r="B5" s="3" t="s">
        <v>4</v>
      </c>
      <c r="C5" s="4">
        <f>(C4-C3)/365</f>
        <v>34.37808219178082</v>
      </c>
      <c r="D5" s="1"/>
    </row>
    <row r="6" spans="2:5" x14ac:dyDescent="0.45">
      <c r="B6" s="3" t="s">
        <v>15</v>
      </c>
      <c r="C6">
        <v>658</v>
      </c>
    </row>
    <row r="7" spans="2:5" x14ac:dyDescent="0.45">
      <c r="B7" s="3" t="s">
        <v>12</v>
      </c>
      <c r="C7">
        <v>34</v>
      </c>
    </row>
    <row r="8" spans="2:5" x14ac:dyDescent="0.45">
      <c r="B8" s="3" t="s">
        <v>13</v>
      </c>
      <c r="C8">
        <v>49</v>
      </c>
    </row>
    <row r="9" spans="2:5" x14ac:dyDescent="0.45">
      <c r="B9" s="3" t="s">
        <v>14</v>
      </c>
      <c r="C9" s="5">
        <f>ROUND((1-(C8/82))*C7+C7,0)</f>
        <v>48</v>
      </c>
    </row>
    <row r="10" spans="2:5" x14ac:dyDescent="0.45">
      <c r="B10" s="3" t="s">
        <v>5</v>
      </c>
      <c r="C10" s="5">
        <f>C6+C9</f>
        <v>706</v>
      </c>
    </row>
    <row r="11" spans="2:5" x14ac:dyDescent="0.45">
      <c r="B11" s="3" t="s">
        <v>6</v>
      </c>
      <c r="C11">
        <f>D16-C10</f>
        <v>188</v>
      </c>
    </row>
    <row r="12" spans="2:5" x14ac:dyDescent="0.45">
      <c r="B12" s="3" t="s">
        <v>7</v>
      </c>
      <c r="C12" s="23">
        <v>5</v>
      </c>
    </row>
    <row r="13" spans="2:5" x14ac:dyDescent="0.45">
      <c r="B13" s="3" t="s">
        <v>8</v>
      </c>
      <c r="C13" s="23">
        <v>38</v>
      </c>
    </row>
    <row r="14" spans="2:5" x14ac:dyDescent="0.45">
      <c r="B14" s="3" t="s">
        <v>9</v>
      </c>
      <c r="C14">
        <f>C13*C12</f>
        <v>190</v>
      </c>
    </row>
    <row r="15" spans="2:5" x14ac:dyDescent="0.45">
      <c r="B15" s="3" t="s">
        <v>10</v>
      </c>
      <c r="C15" s="7">
        <f>C14+C10</f>
        <v>896</v>
      </c>
    </row>
    <row r="16" spans="2:5" x14ac:dyDescent="0.45">
      <c r="D16" s="24">
        <v>894</v>
      </c>
      <c r="E16" t="s">
        <v>11</v>
      </c>
    </row>
    <row r="20" spans="3:3" x14ac:dyDescent="0.45">
      <c r="C20" s="13" t="s">
        <v>54</v>
      </c>
    </row>
  </sheetData>
  <conditionalFormatting sqref="C15">
    <cfRule type="expression" dxfId="2" priority="2">
      <formula>C15&gt;=D16</formula>
    </cfRule>
    <cfRule type="expression" dxfId="1" priority="1">
      <formula>C15&lt;D16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1AFC-C6AA-4675-A968-AFA94A42E6A4}">
  <dimension ref="A1:R30"/>
  <sheetViews>
    <sheetView tabSelected="1" workbookViewId="0">
      <selection activeCell="J18" sqref="J18"/>
    </sheetView>
  </sheetViews>
  <sheetFormatPr defaultRowHeight="14.25" x14ac:dyDescent="0.45"/>
  <cols>
    <col min="1" max="1" width="17.86328125" customWidth="1"/>
    <col min="2" max="2" width="13.59765625" customWidth="1"/>
    <col min="3" max="3" width="11.73046875" customWidth="1"/>
    <col min="4" max="4" width="11.265625" customWidth="1"/>
    <col min="5" max="5" width="16.59765625" customWidth="1"/>
    <col min="6" max="6" width="15.06640625" bestFit="1" customWidth="1"/>
    <col min="7" max="7" width="12.06640625" customWidth="1"/>
    <col min="8" max="8" width="12.59765625" customWidth="1"/>
    <col min="9" max="9" width="13.59765625" customWidth="1"/>
  </cols>
  <sheetData>
    <row r="1" spans="1:5" x14ac:dyDescent="0.45">
      <c r="A1" t="s">
        <v>16</v>
      </c>
      <c r="C1">
        <f>ROUND(C18/B18,2)</f>
        <v>0.61</v>
      </c>
      <c r="D1" s="8" t="s">
        <v>39</v>
      </c>
      <c r="E1" s="8"/>
    </row>
    <row r="2" spans="1:5" s="9" customFormat="1" ht="14" customHeight="1" x14ac:dyDescent="0.45">
      <c r="A2" s="11" t="s">
        <v>17</v>
      </c>
      <c r="B2" s="11" t="s">
        <v>40</v>
      </c>
      <c r="C2" s="11" t="s">
        <v>41</v>
      </c>
      <c r="D2" s="11"/>
      <c r="E2" s="11"/>
    </row>
    <row r="3" spans="1:5" x14ac:dyDescent="0.45">
      <c r="A3" t="s">
        <v>18</v>
      </c>
      <c r="B3">
        <v>81</v>
      </c>
      <c r="C3">
        <v>52</v>
      </c>
    </row>
    <row r="4" spans="1:5" x14ac:dyDescent="0.45">
      <c r="A4" t="s">
        <v>19</v>
      </c>
      <c r="B4">
        <v>82</v>
      </c>
      <c r="C4">
        <v>46</v>
      </c>
    </row>
    <row r="5" spans="1:5" x14ac:dyDescent="0.45">
      <c r="A5" t="s">
        <v>20</v>
      </c>
      <c r="B5">
        <v>82</v>
      </c>
      <c r="C5">
        <v>65</v>
      </c>
    </row>
    <row r="6" spans="1:5" x14ac:dyDescent="0.45">
      <c r="A6" t="s">
        <v>21</v>
      </c>
      <c r="B6">
        <v>79</v>
      </c>
      <c r="C6">
        <v>56</v>
      </c>
    </row>
    <row r="7" spans="1:5" x14ac:dyDescent="0.45">
      <c r="A7" t="s">
        <v>22</v>
      </c>
      <c r="B7">
        <v>72</v>
      </c>
      <c r="C7">
        <v>50</v>
      </c>
    </row>
    <row r="8" spans="1:5" x14ac:dyDescent="0.45">
      <c r="A8" t="s">
        <v>23</v>
      </c>
      <c r="B8">
        <v>79</v>
      </c>
      <c r="C8">
        <v>32</v>
      </c>
    </row>
    <row r="9" spans="1:5" x14ac:dyDescent="0.45">
      <c r="A9" t="s">
        <v>24</v>
      </c>
      <c r="B9">
        <v>78</v>
      </c>
      <c r="C9">
        <v>38</v>
      </c>
    </row>
    <row r="10" spans="1:5" x14ac:dyDescent="0.45">
      <c r="A10" t="s">
        <v>25</v>
      </c>
      <c r="B10">
        <v>48</v>
      </c>
      <c r="C10">
        <v>32</v>
      </c>
    </row>
    <row r="11" spans="1:5" x14ac:dyDescent="0.45">
      <c r="A11" t="s">
        <v>26</v>
      </c>
      <c r="B11">
        <v>78</v>
      </c>
      <c r="C11">
        <v>51</v>
      </c>
    </row>
    <row r="12" spans="1:5" x14ac:dyDescent="0.45">
      <c r="A12" t="s">
        <v>27</v>
      </c>
      <c r="B12">
        <v>81</v>
      </c>
      <c r="C12">
        <v>53</v>
      </c>
    </row>
    <row r="13" spans="1:5" x14ac:dyDescent="0.45">
      <c r="A13" t="s">
        <v>28</v>
      </c>
      <c r="B13">
        <v>79</v>
      </c>
      <c r="C13">
        <v>50</v>
      </c>
    </row>
    <row r="14" spans="1:5" x14ac:dyDescent="0.45">
      <c r="A14" t="s">
        <v>29</v>
      </c>
      <c r="B14">
        <v>82</v>
      </c>
      <c r="C14">
        <v>33</v>
      </c>
    </row>
    <row r="15" spans="1:5" x14ac:dyDescent="0.45">
      <c r="A15" t="s">
        <v>30</v>
      </c>
      <c r="B15">
        <v>82</v>
      </c>
      <c r="C15">
        <v>49</v>
      </c>
    </row>
    <row r="16" spans="1:5" x14ac:dyDescent="0.45">
      <c r="A16" t="s">
        <v>31</v>
      </c>
      <c r="B16">
        <v>81</v>
      </c>
      <c r="C16">
        <v>51</v>
      </c>
    </row>
    <row r="17" spans="1:18" x14ac:dyDescent="0.45">
      <c r="A17" t="s">
        <v>32</v>
      </c>
      <c r="B17">
        <v>49</v>
      </c>
      <c r="C17">
        <v>34</v>
      </c>
    </row>
    <row r="18" spans="1:18" x14ac:dyDescent="0.45">
      <c r="A18" t="s">
        <v>33</v>
      </c>
      <c r="B18" s="10">
        <v>1133</v>
      </c>
      <c r="C18" s="10">
        <v>692</v>
      </c>
    </row>
    <row r="19" spans="1:18" ht="4.05" customHeight="1" x14ac:dyDescent="0.45">
      <c r="B19" s="10"/>
      <c r="C19" s="10"/>
    </row>
    <row r="20" spans="1:18" ht="14" customHeight="1" x14ac:dyDescent="0.45">
      <c r="A20" s="20" t="s">
        <v>52</v>
      </c>
      <c r="B20" s="21"/>
      <c r="C20" s="22"/>
      <c r="E20" s="20" t="s">
        <v>53</v>
      </c>
      <c r="F20" s="21"/>
      <c r="G20" s="21"/>
      <c r="H20" s="21"/>
      <c r="I20" s="22"/>
    </row>
    <row r="21" spans="1:18" ht="40.049999999999997" customHeight="1" x14ac:dyDescent="0.45">
      <c r="A21" s="25" t="s">
        <v>55</v>
      </c>
      <c r="B21" s="17" t="s">
        <v>47</v>
      </c>
      <c r="C21" s="17" t="s">
        <v>45</v>
      </c>
      <c r="D21" s="18"/>
      <c r="E21" s="25" t="s">
        <v>55</v>
      </c>
      <c r="F21" s="19" t="s">
        <v>49</v>
      </c>
      <c r="G21" s="19" t="s">
        <v>50</v>
      </c>
      <c r="H21" s="19" t="s">
        <v>51</v>
      </c>
      <c r="I21" s="17" t="s">
        <v>56</v>
      </c>
    </row>
    <row r="22" spans="1:18" x14ac:dyDescent="0.45">
      <c r="A22" t="s">
        <v>34</v>
      </c>
      <c r="B22">
        <f>IF(Q22=FALSE,"",ROUNDDOWN((1-$B$30)*AVERAGE($B$11:$B$16,$B$3:$B$9,82),0))</f>
        <v>73</v>
      </c>
      <c r="C22" s="5">
        <f>IF(B22="","",($C$1*B22)*(1-$C$30))</f>
        <v>37.850499999999997</v>
      </c>
      <c r="E22" t="s">
        <v>34</v>
      </c>
      <c r="F22" s="13">
        <v>-2</v>
      </c>
      <c r="G22">
        <f>IF(R22=FALSE,"",ROUND(AVERAGE($B$11:$B$16,$B$3:$B$9,82)+F22,0))</f>
        <v>78</v>
      </c>
      <c r="H22" s="13">
        <v>0</v>
      </c>
      <c r="I22" s="5">
        <f>IF($R22=FALSE,"",$C$1*G22+H22)</f>
        <v>47.58</v>
      </c>
      <c r="Q22" t="b">
        <v>1</v>
      </c>
      <c r="R22" t="b">
        <v>1</v>
      </c>
    </row>
    <row r="23" spans="1:18" x14ac:dyDescent="0.45">
      <c r="A23" t="s">
        <v>35</v>
      </c>
      <c r="B23">
        <f t="shared" ref="B23:B26" si="0">IF(Q23=FALSE,"",ROUNDDOWN((1-$B$30)*AVERAGE($B$11:$B$16,$B$3:$B$9,82),0))</f>
        <v>73</v>
      </c>
      <c r="C23" s="5">
        <f>IF(B23="","",($C$1*B23)*(1-$C$30))</f>
        <v>37.850499999999997</v>
      </c>
      <c r="E23" t="s">
        <v>35</v>
      </c>
      <c r="F23" s="13">
        <v>-2</v>
      </c>
      <c r="G23">
        <f t="shared" ref="G23:G27" si="1">IF(R23=FALSE,"",ROUND(AVERAGE($B$11:$B$16,$B$3:$B$9,82)+F23,0))</f>
        <v>78</v>
      </c>
      <c r="H23" s="13">
        <v>-2</v>
      </c>
      <c r="I23" s="5">
        <f t="shared" ref="I23:I27" si="2">IF($R23=FALSE,"",$C$1*G23+H23)</f>
        <v>45.58</v>
      </c>
      <c r="Q23" t="b">
        <v>1</v>
      </c>
      <c r="R23" t="b">
        <v>1</v>
      </c>
    </row>
    <row r="24" spans="1:18" x14ac:dyDescent="0.45">
      <c r="A24" t="s">
        <v>36</v>
      </c>
      <c r="B24">
        <f t="shared" si="0"/>
        <v>73</v>
      </c>
      <c r="C24" s="5">
        <f>IF(B24="","",($C$1*B24)*(1-$C$30))</f>
        <v>37.850499999999997</v>
      </c>
      <c r="E24" t="s">
        <v>36</v>
      </c>
      <c r="F24" s="13">
        <v>-4</v>
      </c>
      <c r="G24">
        <f t="shared" si="1"/>
        <v>76</v>
      </c>
      <c r="H24" s="13">
        <v>-4</v>
      </c>
      <c r="I24" s="5">
        <f t="shared" si="2"/>
        <v>42.36</v>
      </c>
      <c r="Q24" t="b">
        <v>1</v>
      </c>
      <c r="R24" t="b">
        <v>1</v>
      </c>
    </row>
    <row r="25" spans="1:18" x14ac:dyDescent="0.45">
      <c r="A25" t="s">
        <v>37</v>
      </c>
      <c r="B25">
        <f t="shared" si="0"/>
        <v>73</v>
      </c>
      <c r="C25" s="5">
        <f>IF(B25="","",($C$1*B25)*(1-$C$30))</f>
        <v>37.850499999999997</v>
      </c>
      <c r="E25" t="s">
        <v>37</v>
      </c>
      <c r="F25" s="13">
        <v>-7</v>
      </c>
      <c r="G25">
        <f t="shared" si="1"/>
        <v>73</v>
      </c>
      <c r="H25" s="13">
        <v>-6</v>
      </c>
      <c r="I25" s="5">
        <f t="shared" si="2"/>
        <v>38.53</v>
      </c>
      <c r="Q25" t="b">
        <v>1</v>
      </c>
      <c r="R25" t="b">
        <v>1</v>
      </c>
    </row>
    <row r="26" spans="1:18" x14ac:dyDescent="0.45">
      <c r="A26" t="s">
        <v>38</v>
      </c>
      <c r="B26">
        <f t="shared" si="0"/>
        <v>73</v>
      </c>
      <c r="C26" s="5">
        <f>IF(B26="","",($C$1*B26)*(1-$C$30))</f>
        <v>37.850499999999997</v>
      </c>
      <c r="E26" t="s">
        <v>38</v>
      </c>
      <c r="F26" s="13">
        <v>-9</v>
      </c>
      <c r="G26">
        <f t="shared" si="1"/>
        <v>71</v>
      </c>
      <c r="H26" s="13">
        <v>-10</v>
      </c>
      <c r="I26" s="5">
        <f t="shared" si="2"/>
        <v>33.31</v>
      </c>
      <c r="Q26" t="b">
        <v>1</v>
      </c>
      <c r="R26" t="b">
        <v>1</v>
      </c>
    </row>
    <row r="27" spans="1:18" x14ac:dyDescent="0.45">
      <c r="A27" t="s">
        <v>44</v>
      </c>
      <c r="B27" t="str">
        <f>IF(Q27=FALSE,"",ROUNDDOWN((1-$B$30)*AVERAGE($B$11:$B$16,$B$3:$B$9,82),0))</f>
        <v/>
      </c>
      <c r="C27" s="5" t="str">
        <f>IF(B27="","",($C$1*B27)*(1-$C$30))</f>
        <v/>
      </c>
      <c r="E27" t="s">
        <v>44</v>
      </c>
      <c r="F27" s="13">
        <v>-12</v>
      </c>
      <c r="G27" t="str">
        <f t="shared" si="1"/>
        <v/>
      </c>
      <c r="H27" s="13">
        <v>-15</v>
      </c>
      <c r="I27" s="5" t="str">
        <f t="shared" si="2"/>
        <v/>
      </c>
      <c r="J27" t="str">
        <f t="shared" ref="J27" si="3">IF($R27=FALSE,"",($C$1*G27))</f>
        <v/>
      </c>
      <c r="Q27" t="b">
        <v>0</v>
      </c>
      <c r="R27" t="b">
        <v>0</v>
      </c>
    </row>
    <row r="28" spans="1:18" x14ac:dyDescent="0.45">
      <c r="A28" t="s">
        <v>42</v>
      </c>
      <c r="C28" s="12">
        <f>SUM(C22:C27,$C$18)</f>
        <v>881.25250000000005</v>
      </c>
      <c r="E28" t="s">
        <v>42</v>
      </c>
      <c r="I28" s="12">
        <f>SUM(I22:I27,$C$18)</f>
        <v>899.36</v>
      </c>
    </row>
    <row r="29" spans="1:18" ht="6" customHeight="1" x14ac:dyDescent="0.45"/>
    <row r="30" spans="1:18" x14ac:dyDescent="0.45">
      <c r="A30" s="14" t="s">
        <v>46</v>
      </c>
      <c r="B30" s="15">
        <v>0.08</v>
      </c>
      <c r="C30" s="15">
        <v>0.15</v>
      </c>
      <c r="F30" s="16" t="s">
        <v>48</v>
      </c>
      <c r="G30" s="16"/>
      <c r="H30" s="16"/>
    </row>
  </sheetData>
  <mergeCells count="3">
    <mergeCell ref="F30:H30"/>
    <mergeCell ref="A20:C20"/>
    <mergeCell ref="E20:I20"/>
  </mergeCells>
  <phoneticPr fontId="5" type="noConversion"/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728663</xdr:colOff>
                    <xdr:row>25</xdr:row>
                    <xdr:rowOff>166688</xdr:rowOff>
                  </from>
                  <to>
                    <xdr:col>0</xdr:col>
                    <xdr:colOff>990600</xdr:colOff>
                    <xdr:row>27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728663</xdr:colOff>
                    <xdr:row>24</xdr:row>
                    <xdr:rowOff>161925</xdr:rowOff>
                  </from>
                  <to>
                    <xdr:col>0</xdr:col>
                    <xdr:colOff>990600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728663</xdr:colOff>
                    <xdr:row>23</xdr:row>
                    <xdr:rowOff>166688</xdr:rowOff>
                  </from>
                  <to>
                    <xdr:col>0</xdr:col>
                    <xdr:colOff>990600</xdr:colOff>
                    <xdr:row>25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728663</xdr:colOff>
                    <xdr:row>22</xdr:row>
                    <xdr:rowOff>166688</xdr:rowOff>
                  </from>
                  <to>
                    <xdr:col>0</xdr:col>
                    <xdr:colOff>990600</xdr:colOff>
                    <xdr:row>24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728663</xdr:colOff>
                    <xdr:row>21</xdr:row>
                    <xdr:rowOff>166688</xdr:rowOff>
                  </from>
                  <to>
                    <xdr:col>0</xdr:col>
                    <xdr:colOff>990600</xdr:colOff>
                    <xdr:row>23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728663</xdr:colOff>
                    <xdr:row>20</xdr:row>
                    <xdr:rowOff>485775</xdr:rowOff>
                  </from>
                  <to>
                    <xdr:col>0</xdr:col>
                    <xdr:colOff>990600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695325</xdr:colOff>
                    <xdr:row>25</xdr:row>
                    <xdr:rowOff>152400</xdr:rowOff>
                  </from>
                  <to>
                    <xdr:col>4</xdr:col>
                    <xdr:colOff>957263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695325</xdr:colOff>
                    <xdr:row>24</xdr:row>
                    <xdr:rowOff>147638</xdr:rowOff>
                  </from>
                  <to>
                    <xdr:col>4</xdr:col>
                    <xdr:colOff>957263</xdr:colOff>
                    <xdr:row>26</xdr:row>
                    <xdr:rowOff>4763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695325</xdr:colOff>
                    <xdr:row>23</xdr:row>
                    <xdr:rowOff>152400</xdr:rowOff>
                  </from>
                  <to>
                    <xdr:col>4</xdr:col>
                    <xdr:colOff>957263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695325</xdr:colOff>
                    <xdr:row>22</xdr:row>
                    <xdr:rowOff>152400</xdr:rowOff>
                  </from>
                  <to>
                    <xdr:col>4</xdr:col>
                    <xdr:colOff>957263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695325</xdr:colOff>
                    <xdr:row>21</xdr:row>
                    <xdr:rowOff>152400</xdr:rowOff>
                  </from>
                  <to>
                    <xdr:col>4</xdr:col>
                    <xdr:colOff>957263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695325</xdr:colOff>
                    <xdr:row>20</xdr:row>
                    <xdr:rowOff>471488</xdr:rowOff>
                  </from>
                  <to>
                    <xdr:col>4</xdr:col>
                    <xdr:colOff>957263</xdr:colOff>
                    <xdr:row>22</xdr:row>
                    <xdr:rowOff>4763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A455D3D-5ECF-4412-9D48-8CEC80489A2B}">
            <xm:f>C28&lt;'forecast simple'!$D$16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expression" priority="2" id="{3BB6A4D1-7251-41B6-8E0C-F9CEC0B09CE5}">
            <xm:f>C28&gt;='forecast simple'!$D$16</xm:f>
            <x14:dxf>
              <font>
                <strike val="0"/>
              </font>
              <fill>
                <patternFill>
                  <bgColor theme="9" tint="0.39994506668294322"/>
                </patternFill>
              </fill>
            </x14:dxf>
          </x14:cfRule>
          <xm:sqref>C28 I28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 simple</vt:lpstr>
      <vt:lpstr>forecast detailed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cp:lastPrinted>2020-01-26T00:45:32Z</cp:lastPrinted>
  <dcterms:created xsi:type="dcterms:W3CDTF">2019-11-27T03:46:07Z</dcterms:created>
  <dcterms:modified xsi:type="dcterms:W3CDTF">2020-01-27T02:21:31Z</dcterms:modified>
</cp:coreProperties>
</file>