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POST Joe Perry\"/>
    </mc:Choice>
  </mc:AlternateContent>
  <xr:revisionPtr revIDLastSave="0" documentId="8_{11188BB4-AA5E-486B-91D4-23856FB0E606}" xr6:coauthVersionLast="31" xr6:coauthVersionMax="31" xr10:uidLastSave="{00000000-0000-0000-0000-000000000000}"/>
  <bookViews>
    <workbookView xWindow="0" yWindow="0" windowWidth="23040" windowHeight="10320" xr2:uid="{0BBCA2FC-E66D-4616-8C8A-7E56BEEA7DD7}"/>
  </bookViews>
  <sheets>
    <sheet name="Joe 'Tough Mudder' Perry" sheetId="3" r:id="rId1"/>
    <sheet name="Set-up" sheetId="2" r:id="rId2"/>
    <sheet name="Instructions" sheetId="8" r:id="rId3"/>
    <sheet name="Running Tracker" sheetId="1" r:id="rId4"/>
    <sheet name="Chart" sheetId="6" r:id="rId5"/>
    <sheet name="YTD stats" sheetId="5" r:id="rId6"/>
    <sheet name="YTD Chart" sheetId="7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D7" i="1"/>
  <c r="C7" i="1"/>
  <c r="B19" i="1"/>
  <c r="B18" i="1"/>
  <c r="B17" i="1"/>
  <c r="B16" i="1"/>
  <c r="B15" i="1"/>
  <c r="B14" i="1"/>
  <c r="B13" i="1"/>
  <c r="B12" i="1"/>
  <c r="B11" i="1"/>
  <c r="B10" i="1"/>
  <c r="B9" i="1"/>
  <c r="B8" i="1"/>
  <c r="B1" i="1" l="1"/>
  <c r="I21" i="1"/>
  <c r="B25" i="1" l="1"/>
  <c r="B24" i="1"/>
  <c r="C7" i="5"/>
  <c r="D7" i="5" s="1"/>
  <c r="B1" i="5"/>
  <c r="B27" i="1"/>
  <c r="D8" i="5" l="1"/>
  <c r="D16" i="5"/>
  <c r="D19" i="5"/>
  <c r="D15" i="5"/>
  <c r="D11" i="5"/>
  <c r="D18" i="5"/>
  <c r="D14" i="5"/>
  <c r="D10" i="5"/>
  <c r="D17" i="5"/>
  <c r="D13" i="5"/>
  <c r="D9" i="5"/>
  <c r="D12" i="5"/>
  <c r="C17" i="5"/>
  <c r="C16" i="5"/>
  <c r="C19" i="5"/>
  <c r="C11" i="5"/>
  <c r="C9" i="5"/>
  <c r="C15" i="5"/>
  <c r="C14" i="5"/>
  <c r="C13" i="5"/>
  <c r="C12" i="5"/>
  <c r="C18" i="5"/>
  <c r="C10" i="5"/>
  <c r="C8" i="5"/>
  <c r="C2" i="5"/>
  <c r="D2" i="5"/>
  <c r="D1" i="5"/>
  <c r="E7" i="5"/>
  <c r="E14" i="5" s="1"/>
  <c r="D3" i="5"/>
  <c r="C1" i="5"/>
  <c r="C3" i="5"/>
  <c r="B2" i="5"/>
  <c r="E11" i="5" l="1"/>
  <c r="E17" i="5"/>
  <c r="E8" i="5"/>
  <c r="E12" i="5"/>
  <c r="E16" i="5"/>
  <c r="E18" i="5"/>
  <c r="E10" i="5"/>
  <c r="E15" i="5"/>
  <c r="E19" i="5"/>
  <c r="E9" i="5"/>
  <c r="E13" i="5"/>
  <c r="A8" i="5"/>
  <c r="E2" i="5"/>
  <c r="E1" i="5"/>
  <c r="F7" i="5"/>
  <c r="E3" i="5"/>
  <c r="A9" i="5" l="1"/>
  <c r="A10" i="5" s="1"/>
  <c r="F11" i="5"/>
  <c r="F18" i="5"/>
  <c r="F17" i="5"/>
  <c r="F16" i="5"/>
  <c r="F14" i="5"/>
  <c r="F13" i="5"/>
  <c r="F12" i="5"/>
  <c r="F10" i="5"/>
  <c r="F9" i="5"/>
  <c r="F8" i="5"/>
  <c r="F15" i="5"/>
  <c r="F19" i="5"/>
  <c r="G7" i="5"/>
  <c r="F1" i="5"/>
  <c r="F3" i="5"/>
  <c r="F2" i="5"/>
  <c r="G10" i="5" l="1"/>
  <c r="G18" i="5"/>
  <c r="G9" i="5"/>
  <c r="G16" i="5"/>
  <c r="G15" i="5"/>
  <c r="G11" i="5"/>
  <c r="G12" i="5"/>
  <c r="G13" i="5"/>
  <c r="G8" i="5"/>
  <c r="G17" i="5"/>
  <c r="G14" i="5"/>
  <c r="G19" i="5"/>
  <c r="A11" i="5"/>
  <c r="G1" i="5"/>
  <c r="G3" i="5"/>
  <c r="H7" i="5"/>
  <c r="H16" i="5" s="1"/>
  <c r="G2" i="5"/>
  <c r="H18" i="5" l="1"/>
  <c r="H14" i="5"/>
  <c r="H19" i="5"/>
  <c r="H17" i="5"/>
  <c r="H10" i="5"/>
  <c r="H15" i="5"/>
  <c r="H13" i="5"/>
  <c r="H12" i="5"/>
  <c r="H11" i="5"/>
  <c r="H9" i="5"/>
  <c r="H8" i="5"/>
  <c r="A12" i="5"/>
  <c r="A13" i="5" s="1"/>
  <c r="A14" i="5" s="1"/>
  <c r="H2" i="5"/>
  <c r="H1" i="5"/>
  <c r="I7" i="5"/>
  <c r="I14" i="5" l="1"/>
  <c r="I13" i="5"/>
  <c r="I10" i="5"/>
  <c r="I12" i="5"/>
  <c r="I18" i="5"/>
  <c r="I9" i="5"/>
  <c r="I8" i="5"/>
  <c r="I19" i="5"/>
  <c r="I16" i="5"/>
  <c r="I15" i="5"/>
  <c r="I17" i="5"/>
  <c r="I11" i="5"/>
  <c r="A15" i="5"/>
  <c r="H3" i="5"/>
  <c r="I1" i="5"/>
  <c r="I2" i="5"/>
  <c r="I3" i="5"/>
  <c r="J7" i="5"/>
  <c r="J17" i="5" l="1"/>
  <c r="J10" i="5"/>
  <c r="J8" i="5"/>
  <c r="J9" i="5"/>
  <c r="J13" i="5"/>
  <c r="J11" i="5"/>
  <c r="J19" i="5"/>
  <c r="J18" i="5"/>
  <c r="J16" i="5"/>
  <c r="J15" i="5"/>
  <c r="J14" i="5"/>
  <c r="J12" i="5"/>
  <c r="A16" i="5"/>
  <c r="A17" i="5" s="1"/>
  <c r="J3" i="5"/>
  <c r="J2" i="5"/>
  <c r="K7" i="5"/>
  <c r="J1" i="5"/>
  <c r="B23" i="1"/>
  <c r="U21" i="1"/>
  <c r="T21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E21" i="1"/>
  <c r="D21" i="1"/>
  <c r="C21" i="1"/>
  <c r="U30" i="1"/>
  <c r="U31" i="1" s="1"/>
  <c r="T30" i="1"/>
  <c r="T31" i="1" s="1"/>
  <c r="S30" i="1"/>
  <c r="S31" i="1" s="1"/>
  <c r="R30" i="1"/>
  <c r="R31" i="1" s="1"/>
  <c r="Q30" i="1"/>
  <c r="Q31" i="1" s="1"/>
  <c r="P30" i="1"/>
  <c r="P31" i="1" s="1"/>
  <c r="O30" i="1"/>
  <c r="O31" i="1" s="1"/>
  <c r="N30" i="1"/>
  <c r="N31" i="1" s="1"/>
  <c r="M30" i="1"/>
  <c r="M31" i="1" s="1"/>
  <c r="L30" i="1"/>
  <c r="L31" i="1" s="1"/>
  <c r="K30" i="1"/>
  <c r="K31" i="1" s="1"/>
  <c r="J30" i="1"/>
  <c r="J31" i="1" s="1"/>
  <c r="D27" i="1" l="1"/>
  <c r="D22" i="1"/>
  <c r="L27" i="1"/>
  <c r="L22" i="1"/>
  <c r="T27" i="1"/>
  <c r="T22" i="1"/>
  <c r="U27" i="1"/>
  <c r="U22" i="1"/>
  <c r="F27" i="1"/>
  <c r="F22" i="1"/>
  <c r="N27" i="1"/>
  <c r="N22" i="1"/>
  <c r="S27" i="1"/>
  <c r="S22" i="1"/>
  <c r="O27" i="1"/>
  <c r="O22" i="1"/>
  <c r="E27" i="1"/>
  <c r="E22" i="1"/>
  <c r="M27" i="1"/>
  <c r="M22" i="1"/>
  <c r="H27" i="1"/>
  <c r="H22" i="1"/>
  <c r="P27" i="1"/>
  <c r="P22" i="1"/>
  <c r="J27" i="1"/>
  <c r="J22" i="1"/>
  <c r="R27" i="1"/>
  <c r="R22" i="1"/>
  <c r="C27" i="1"/>
  <c r="C22" i="1"/>
  <c r="K27" i="1"/>
  <c r="K22" i="1"/>
  <c r="G27" i="1"/>
  <c r="G22" i="1"/>
  <c r="I27" i="1"/>
  <c r="I22" i="1"/>
  <c r="Q27" i="1"/>
  <c r="Q22" i="1"/>
  <c r="K11" i="5"/>
  <c r="K17" i="5"/>
  <c r="K13" i="5"/>
  <c r="K12" i="5"/>
  <c r="K19" i="5"/>
  <c r="K9" i="5"/>
  <c r="K8" i="5"/>
  <c r="K18" i="5"/>
  <c r="K10" i="5"/>
  <c r="K16" i="5"/>
  <c r="K14" i="5"/>
  <c r="K15" i="5"/>
  <c r="A18" i="5"/>
  <c r="L7" i="5"/>
  <c r="K3" i="5"/>
  <c r="K2" i="5"/>
  <c r="K1" i="5"/>
  <c r="C12" i="2"/>
  <c r="B8" i="5"/>
  <c r="C25" i="1" l="1"/>
  <c r="C24" i="1"/>
  <c r="C23" i="1"/>
  <c r="B13" i="5"/>
  <c r="B14" i="5"/>
  <c r="B16" i="5"/>
  <c r="B9" i="5"/>
  <c r="B17" i="5"/>
  <c r="B12" i="5"/>
  <c r="B10" i="5"/>
  <c r="B18" i="5"/>
  <c r="B15" i="5"/>
  <c r="B11" i="5"/>
  <c r="B19" i="5"/>
  <c r="C30" i="1"/>
  <c r="A19" i="5"/>
  <c r="L11" i="5"/>
  <c r="L10" i="5"/>
  <c r="L9" i="5"/>
  <c r="L16" i="5"/>
  <c r="L8" i="5"/>
  <c r="L15" i="5"/>
  <c r="L13" i="5"/>
  <c r="L12" i="5"/>
  <c r="L14" i="5"/>
  <c r="L19" i="5"/>
  <c r="L18" i="5"/>
  <c r="L17" i="5"/>
  <c r="I30" i="1"/>
  <c r="L2" i="5"/>
  <c r="M7" i="5"/>
  <c r="L1" i="5"/>
  <c r="L3" i="5"/>
  <c r="C2" i="1"/>
  <c r="C3" i="1"/>
  <c r="C1" i="1"/>
  <c r="B2" i="1"/>
  <c r="D3" i="1" l="1"/>
  <c r="D24" i="1"/>
  <c r="D25" i="1"/>
  <c r="D23" i="1"/>
  <c r="D2" i="1"/>
  <c r="D1" i="1"/>
  <c r="M9" i="5"/>
  <c r="M10" i="5"/>
  <c r="M15" i="5"/>
  <c r="M13" i="5"/>
  <c r="M19" i="5"/>
  <c r="M18" i="5"/>
  <c r="M17" i="5"/>
  <c r="M16" i="5"/>
  <c r="M12" i="5"/>
  <c r="M11" i="5"/>
  <c r="M8" i="5"/>
  <c r="M14" i="5"/>
  <c r="M2" i="5"/>
  <c r="N7" i="5"/>
  <c r="M1" i="5"/>
  <c r="M3" i="5"/>
  <c r="A8" i="1"/>
  <c r="E30" i="1"/>
  <c r="D30" i="1"/>
  <c r="H30" i="1"/>
  <c r="G30" i="1"/>
  <c r="F30" i="1"/>
  <c r="E25" i="1" l="1"/>
  <c r="E24" i="1"/>
  <c r="E23" i="1"/>
  <c r="E1" i="1"/>
  <c r="E2" i="1"/>
  <c r="E3" i="1"/>
  <c r="A8" i="6"/>
  <c r="A8" i="7"/>
  <c r="N18" i="5"/>
  <c r="N17" i="5"/>
  <c r="N16" i="5"/>
  <c r="N14" i="5"/>
  <c r="N15" i="5"/>
  <c r="N13" i="5"/>
  <c r="N12" i="5"/>
  <c r="N10" i="5"/>
  <c r="N9" i="5"/>
  <c r="N8" i="5"/>
  <c r="N19" i="5"/>
  <c r="N11" i="5"/>
  <c r="O7" i="5"/>
  <c r="N1" i="5"/>
  <c r="N3" i="5"/>
  <c r="N2" i="5"/>
  <c r="I31" i="1"/>
  <c r="C31" i="1"/>
  <c r="A9" i="1"/>
  <c r="A9" i="7" s="1"/>
  <c r="F31" i="1"/>
  <c r="G31" i="1"/>
  <c r="H31" i="1"/>
  <c r="D31" i="1"/>
  <c r="E31" i="1"/>
  <c r="F25" i="1" l="1"/>
  <c r="F24" i="1"/>
  <c r="F23" i="1"/>
  <c r="F2" i="1"/>
  <c r="F1" i="1"/>
  <c r="F3" i="1"/>
  <c r="A10" i="1"/>
  <c r="A10" i="7" s="1"/>
  <c r="A9" i="6"/>
  <c r="O16" i="5"/>
  <c r="O12" i="5"/>
  <c r="O8" i="5"/>
  <c r="O14" i="5"/>
  <c r="O10" i="5"/>
  <c r="O9" i="5"/>
  <c r="O18" i="5"/>
  <c r="O17" i="5"/>
  <c r="O19" i="5"/>
  <c r="O11" i="5"/>
  <c r="O13" i="5"/>
  <c r="O15" i="5"/>
  <c r="O1" i="5"/>
  <c r="O3" i="5"/>
  <c r="P7" i="5"/>
  <c r="O2" i="5"/>
  <c r="B7" i="6" l="1"/>
  <c r="C7" i="6"/>
  <c r="D7" i="6"/>
  <c r="G24" i="1"/>
  <c r="G23" i="1"/>
  <c r="G25" i="1"/>
  <c r="G1" i="1"/>
  <c r="G2" i="1"/>
  <c r="G3" i="1"/>
  <c r="A11" i="1"/>
  <c r="A11" i="7" s="1"/>
  <c r="A10" i="6"/>
  <c r="P10" i="5"/>
  <c r="P19" i="5"/>
  <c r="P17" i="5"/>
  <c r="P16" i="5"/>
  <c r="P15" i="5"/>
  <c r="P14" i="5"/>
  <c r="P13" i="5"/>
  <c r="P12" i="5"/>
  <c r="P11" i="5"/>
  <c r="P9" i="5"/>
  <c r="P8" i="5"/>
  <c r="P18" i="5"/>
  <c r="P3" i="5"/>
  <c r="P1" i="5"/>
  <c r="P2" i="5"/>
  <c r="Q7" i="5"/>
  <c r="H24" i="1" l="1"/>
  <c r="H25" i="1"/>
  <c r="H23" i="1"/>
  <c r="H1" i="1"/>
  <c r="H2" i="1"/>
  <c r="A11" i="6"/>
  <c r="A12" i="1"/>
  <c r="A12" i="7" s="1"/>
  <c r="Q13" i="5"/>
  <c r="Q8" i="5"/>
  <c r="Q12" i="5"/>
  <c r="Q10" i="5"/>
  <c r="Q14" i="5"/>
  <c r="Q9" i="5"/>
  <c r="Q19" i="5"/>
  <c r="Q15" i="5"/>
  <c r="Q18" i="5"/>
  <c r="Q17" i="5"/>
  <c r="Q11" i="5"/>
  <c r="Q16" i="5"/>
  <c r="Q1" i="5"/>
  <c r="Q3" i="5"/>
  <c r="Q2" i="5"/>
  <c r="R7" i="5"/>
  <c r="H3" i="1" l="1"/>
  <c r="I23" i="1"/>
  <c r="I25" i="1"/>
  <c r="I24" i="1"/>
  <c r="I1" i="1"/>
  <c r="I3" i="1" s="1"/>
  <c r="I2" i="1"/>
  <c r="A13" i="1"/>
  <c r="A12" i="6"/>
  <c r="R13" i="5"/>
  <c r="R19" i="5"/>
  <c r="R18" i="5"/>
  <c r="R8" i="5"/>
  <c r="R16" i="5"/>
  <c r="R15" i="5"/>
  <c r="R14" i="5"/>
  <c r="R12" i="5"/>
  <c r="R11" i="5"/>
  <c r="R17" i="5"/>
  <c r="R10" i="5"/>
  <c r="R9" i="5"/>
  <c r="R3" i="5"/>
  <c r="R2" i="5"/>
  <c r="S7" i="5"/>
  <c r="R1" i="5"/>
  <c r="J25" i="1" l="1"/>
  <c r="J23" i="1"/>
  <c r="J24" i="1"/>
  <c r="J3" i="1"/>
  <c r="J2" i="1"/>
  <c r="J1" i="1"/>
  <c r="A13" i="6"/>
  <c r="A13" i="7"/>
  <c r="A14" i="1"/>
  <c r="A14" i="7" s="1"/>
  <c r="S17" i="5"/>
  <c r="S11" i="5"/>
  <c r="S13" i="5"/>
  <c r="S12" i="5"/>
  <c r="S19" i="5"/>
  <c r="S9" i="5"/>
  <c r="S8" i="5"/>
  <c r="S18" i="5"/>
  <c r="S14" i="5"/>
  <c r="S16" i="5"/>
  <c r="S10" i="5"/>
  <c r="S15" i="5"/>
  <c r="T7" i="5"/>
  <c r="S3" i="5"/>
  <c r="S1" i="5"/>
  <c r="S2" i="5"/>
  <c r="K24" i="1" l="1"/>
  <c r="K25" i="1"/>
  <c r="K23" i="1"/>
  <c r="K2" i="1"/>
  <c r="K3" i="1"/>
  <c r="K1" i="1"/>
  <c r="A14" i="6"/>
  <c r="A15" i="1"/>
  <c r="T12" i="5"/>
  <c r="T15" i="5"/>
  <c r="T14" i="5"/>
  <c r="T13" i="5"/>
  <c r="T10" i="5"/>
  <c r="T8" i="5"/>
  <c r="T9" i="5"/>
  <c r="T11" i="5"/>
  <c r="T19" i="5"/>
  <c r="T18" i="5"/>
  <c r="T17" i="5"/>
  <c r="T16" i="5"/>
  <c r="T2" i="5"/>
  <c r="T1" i="5"/>
  <c r="T3" i="5"/>
  <c r="U7" i="5"/>
  <c r="D12" i="7" l="1"/>
  <c r="C11" i="7"/>
  <c r="B13" i="7"/>
  <c r="C14" i="7"/>
  <c r="C17" i="7"/>
  <c r="D16" i="7"/>
  <c r="D15" i="7"/>
  <c r="D10" i="7"/>
  <c r="C12" i="7"/>
  <c r="B16" i="7"/>
  <c r="C9" i="7"/>
  <c r="D19" i="7"/>
  <c r="B18" i="7"/>
  <c r="B10" i="7"/>
  <c r="B14" i="7"/>
  <c r="B8" i="7"/>
  <c r="B19" i="7"/>
  <c r="D18" i="7"/>
  <c r="C19" i="7"/>
  <c r="B15" i="7"/>
  <c r="D17" i="7"/>
  <c r="D14" i="7"/>
  <c r="C15" i="7"/>
  <c r="B17" i="7"/>
  <c r="D13" i="7"/>
  <c r="C16" i="7"/>
  <c r="D11" i="7"/>
  <c r="D9" i="7"/>
  <c r="C8" i="7"/>
  <c r="B11" i="7"/>
  <c r="B12" i="7"/>
  <c r="C13" i="7"/>
  <c r="C18" i="7"/>
  <c r="C10" i="7"/>
  <c r="B9" i="7"/>
  <c r="D8" i="7"/>
  <c r="L24" i="1"/>
  <c r="L25" i="1"/>
  <c r="L23" i="1"/>
  <c r="L3" i="1"/>
  <c r="L1" i="1"/>
  <c r="L2" i="1"/>
  <c r="A16" i="1"/>
  <c r="A15" i="7"/>
  <c r="A15" i="6"/>
  <c r="U9" i="5"/>
  <c r="U10" i="5"/>
  <c r="U19" i="5"/>
  <c r="U15" i="5"/>
  <c r="U16" i="5"/>
  <c r="U18" i="5"/>
  <c r="U12" i="5"/>
  <c r="U11" i="5"/>
  <c r="U8" i="5"/>
  <c r="U14" i="5"/>
  <c r="U17" i="5"/>
  <c r="U13" i="5"/>
  <c r="U2" i="5"/>
  <c r="U1" i="5"/>
  <c r="U3" i="5"/>
  <c r="M24" i="1" l="1"/>
  <c r="M25" i="1"/>
  <c r="M23" i="1"/>
  <c r="M1" i="1"/>
  <c r="M3" i="1"/>
  <c r="M2" i="1"/>
  <c r="A16" i="6"/>
  <c r="A16" i="7"/>
  <c r="A17" i="1"/>
  <c r="A18" i="1" s="1"/>
  <c r="B30" i="1" l="1"/>
  <c r="B31" i="1"/>
  <c r="N24" i="1"/>
  <c r="N23" i="1"/>
  <c r="N25" i="1"/>
  <c r="N2" i="1"/>
  <c r="N3" i="1"/>
  <c r="N1" i="1"/>
  <c r="A19" i="1"/>
  <c r="A18" i="7"/>
  <c r="A17" i="6"/>
  <c r="A17" i="7"/>
  <c r="A18" i="6"/>
  <c r="O23" i="1" l="1"/>
  <c r="O24" i="1"/>
  <c r="O25" i="1"/>
  <c r="O3" i="1"/>
  <c r="O1" i="1"/>
  <c r="O2" i="1"/>
  <c r="A19" i="6"/>
  <c r="A19" i="7"/>
  <c r="P23" i="1" l="1"/>
  <c r="P25" i="1"/>
  <c r="P24" i="1"/>
  <c r="P1" i="1"/>
  <c r="P3" i="1"/>
  <c r="P2" i="1"/>
  <c r="Q25" i="1" l="1"/>
  <c r="Q23" i="1"/>
  <c r="Q24" i="1"/>
  <c r="Q3" i="1"/>
  <c r="Q2" i="1"/>
  <c r="Q1" i="1"/>
  <c r="R23" i="1" l="1"/>
  <c r="R24" i="1"/>
  <c r="R25" i="1"/>
  <c r="R3" i="1"/>
  <c r="R1" i="1"/>
  <c r="R2" i="1"/>
  <c r="S24" i="1" l="1"/>
  <c r="S25" i="1"/>
  <c r="S23" i="1"/>
  <c r="S2" i="1"/>
  <c r="S1" i="1"/>
  <c r="S3" i="1"/>
  <c r="T24" i="1" l="1"/>
  <c r="T23" i="1"/>
  <c r="T25" i="1"/>
  <c r="T2" i="1"/>
  <c r="T3" i="1"/>
  <c r="T1" i="1"/>
  <c r="D18" i="6" l="1"/>
  <c r="D15" i="6"/>
  <c r="C9" i="6"/>
  <c r="B19" i="6"/>
  <c r="B16" i="6"/>
  <c r="D16" i="6"/>
  <c r="D13" i="6"/>
  <c r="C14" i="6"/>
  <c r="B15" i="6"/>
  <c r="C17" i="6"/>
  <c r="C7" i="7"/>
  <c r="D10" i="6"/>
  <c r="B10" i="6"/>
  <c r="D11" i="6"/>
  <c r="D19" i="6"/>
  <c r="D12" i="6"/>
  <c r="B9" i="6"/>
  <c r="D8" i="6"/>
  <c r="B13" i="6"/>
  <c r="D7" i="7"/>
  <c r="D9" i="6"/>
  <c r="C18" i="6"/>
  <c r="B18" i="6"/>
  <c r="C15" i="6"/>
  <c r="C19" i="6"/>
  <c r="B12" i="6"/>
  <c r="B14" i="6"/>
  <c r="D14" i="6"/>
  <c r="C10" i="6"/>
  <c r="C12" i="6"/>
  <c r="C11" i="6"/>
  <c r="C13" i="6"/>
  <c r="C8" i="6"/>
  <c r="B17" i="6"/>
  <c r="D17" i="6"/>
  <c r="B11" i="6"/>
  <c r="B7" i="7"/>
  <c r="C16" i="6"/>
  <c r="B8" i="6"/>
  <c r="U1" i="1"/>
  <c r="U23" i="1"/>
  <c r="U24" i="1"/>
  <c r="U25" i="1"/>
  <c r="U2" i="1"/>
  <c r="U3" i="1"/>
</calcChain>
</file>

<file path=xl/sharedStrings.xml><?xml version="1.0" encoding="utf-8"?>
<sst xmlns="http://schemas.openxmlformats.org/spreadsheetml/2006/main" count="23" uniqueCount="19">
  <si>
    <t>Select Start Year</t>
  </si>
  <si>
    <t>Miles or Km</t>
  </si>
  <si>
    <t>Km</t>
  </si>
  <si>
    <t>Enter runner's name</t>
  </si>
  <si>
    <t>Joe</t>
  </si>
  <si>
    <t>MONTHLY AVERAGE</t>
  </si>
  <si>
    <t>Today</t>
  </si>
  <si>
    <t>Day 1</t>
  </si>
  <si>
    <t>Formula used to calc YTD</t>
  </si>
  <si>
    <t>MONTH</t>
  </si>
  <si>
    <t>Total Runs</t>
  </si>
  <si>
    <t>Yearly Totals</t>
  </si>
  <si>
    <t>Rank Yearly Totals</t>
  </si>
  <si>
    <t>NOTE:  In the next sheet "YTD" = Year To Date</t>
  </si>
  <si>
    <t>Note: all formulas here (nothing to enter). This sheet has cumulative monthly totals from sheet 'Running Tracker'.</t>
  </si>
  <si>
    <t>Despite nearing the half century mark Joe's physical age is 15 !</t>
  </si>
  <si>
    <r>
      <t xml:space="preserve">Joe runs Internet Kent </t>
    </r>
    <r>
      <rPr>
        <b/>
        <sz val="11"/>
        <color theme="1"/>
        <rFont val="Calibri"/>
        <family val="2"/>
        <scheme val="minor"/>
      </rPr>
      <t>http://kent.net/</t>
    </r>
    <r>
      <rPr>
        <sz val="11"/>
        <color theme="1"/>
        <rFont val="Calibri"/>
        <family val="2"/>
        <scheme val="minor"/>
      </rPr>
      <t xml:space="preserve"> </t>
    </r>
  </si>
  <si>
    <t>Sign up for Tough Mudder  https://toughmudder.com/</t>
  </si>
  <si>
    <t>Joe paints his face for every tough mudder.  Why?  He says that it's cheaper than sunscreen.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</si>
</sst>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mmm"/>
    <numFmt numFmtId="166" formatCode="0\ &quot; days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2" borderId="18" applyNumberFormat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2" fontId="0" fillId="0" borderId="0" xfId="0" applyNumberFormat="1" applyBorder="1" applyAlignment="1"/>
    <xf numFmtId="0" fontId="0" fillId="0" borderId="0" xfId="0" applyBorder="1" applyAlignment="1"/>
    <xf numFmtId="0" fontId="0" fillId="0" borderId="0" xfId="0" applyAlignment="1">
      <alignment horizontal="righ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2" fontId="0" fillId="0" borderId="5" xfId="0" applyNumberFormat="1" applyBorder="1" applyAlignment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quotePrefix="1"/>
    <xf numFmtId="164" fontId="0" fillId="0" borderId="8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166" fontId="0" fillId="0" borderId="0" xfId="0" applyNumberFormat="1" applyAlignment="1">
      <alignment horizontal="center" vertical="center"/>
    </xf>
    <xf numFmtId="0" fontId="0" fillId="0" borderId="9" xfId="0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2" fontId="0" fillId="0" borderId="15" xfId="0" applyNumberFormat="1" applyBorder="1" applyAlignment="1"/>
    <xf numFmtId="2" fontId="0" fillId="0" borderId="16" xfId="0" applyNumberFormat="1" applyBorder="1" applyAlignment="1"/>
    <xf numFmtId="2" fontId="0" fillId="0" borderId="14" xfId="0" applyNumberFormat="1" applyBorder="1" applyAlignment="1"/>
    <xf numFmtId="2" fontId="0" fillId="0" borderId="17" xfId="0" applyNumberFormat="1" applyBorder="1" applyAlignment="1"/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0" fillId="0" borderId="12" xfId="0" applyNumberFormat="1" applyBorder="1"/>
    <xf numFmtId="2" fontId="0" fillId="0" borderId="19" xfId="0" applyNumberFormat="1" applyBorder="1" applyAlignment="1"/>
    <xf numFmtId="2" fontId="0" fillId="0" borderId="20" xfId="0" applyNumberFormat="1" applyBorder="1" applyAlignment="1"/>
    <xf numFmtId="2" fontId="0" fillId="0" borderId="21" xfId="0" applyNumberFormat="1" applyBorder="1" applyAlignment="1"/>
    <xf numFmtId="0" fontId="5" fillId="2" borderId="18" xfId="2" applyAlignment="1">
      <alignment horizontal="center"/>
    </xf>
  </cellXfs>
  <cellStyles count="3">
    <cellStyle name="Input" xfId="2" builtinId="20"/>
    <cellStyle name="Normal" xfId="0" builtinId="0"/>
    <cellStyle name="Percent" xfId="1" builtinId="5"/>
  </cellStyles>
  <dxfs count="83">
    <dxf>
      <font>
        <strike val="0"/>
        <color theme="0"/>
      </font>
    </dxf>
    <dxf>
      <font>
        <b/>
        <i val="0"/>
        <strike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border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</font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</dxf>
    <dxf>
      <font>
        <b/>
        <i val="0"/>
        <strike val="0"/>
      </font>
    </dxf>
    <dxf>
      <border>
        <left/>
        <right/>
        <top/>
        <bottom style="dashDotDot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border>
        <left style="dotted">
          <color auto="1"/>
        </left>
        <right style="dotted">
          <color auto="1"/>
        </right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</font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320" b="1" i="0" u="none" strike="noStrike" baseline="0">
                <a:effectLst/>
              </a:rPr>
              <a:t>Monthly Totals for </a:t>
            </a:r>
            <a:r>
              <a:rPr lang="en-CA"/>
              <a:t>Current Year and 2 Previous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92831541218638E-2"/>
          <c:y val="6.6946597760551257E-2"/>
          <c:w val="0.92468637992831537"/>
          <c:h val="0.71715531682570688"/>
        </c:manualLayout>
      </c:layout>
      <c:lineChart>
        <c:grouping val="standard"/>
        <c:varyColors val="0"/>
        <c:ser>
          <c:idx val="0"/>
          <c:order val="0"/>
          <c:tx>
            <c:strRef>
              <c:f>Chart!$D$7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Chart!$A$8:$A$19</c:f>
              <c:numCache>
                <c:formatCode>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Chart!$D$8:$D$19</c:f>
              <c:numCache>
                <c:formatCode>0.00</c:formatCode>
                <c:ptCount val="12"/>
                <c:pt idx="0">
                  <c:v>209.31</c:v>
                </c:pt>
                <c:pt idx="1">
                  <c:v>216.29</c:v>
                </c:pt>
                <c:pt idx="2">
                  <c:v>251.9</c:v>
                </c:pt>
                <c:pt idx="3">
                  <c:v>122.96</c:v>
                </c:pt>
                <c:pt idx="4">
                  <c:v>168.76376023178699</c:v>
                </c:pt>
                <c:pt idx="5">
                  <c:v>296.18702455628801</c:v>
                </c:pt>
                <c:pt idx="6">
                  <c:v>276.73</c:v>
                </c:pt>
                <c:pt idx="7">
                  <c:v>316.01493615933498</c:v>
                </c:pt>
                <c:pt idx="8">
                  <c:v>252.4</c:v>
                </c:pt>
                <c:pt idx="9">
                  <c:v>150.613440057947</c:v>
                </c:pt>
                <c:pt idx="10">
                  <c:v>169.907200289733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AD-43E4-A5B8-563C82AD89FD}"/>
            </c:ext>
          </c:extLst>
        </c:ser>
        <c:ser>
          <c:idx val="1"/>
          <c:order val="1"/>
          <c:tx>
            <c:strRef>
              <c:f>Chart!$C$7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Chart!$A$8:$A$19</c:f>
              <c:numCache>
                <c:formatCode>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Chart!$C$8:$C$19</c:f>
              <c:numCache>
                <c:formatCode>0.00</c:formatCode>
                <c:ptCount val="12"/>
                <c:pt idx="0">
                  <c:v>237.75</c:v>
                </c:pt>
                <c:pt idx="1">
                  <c:v>180.12</c:v>
                </c:pt>
                <c:pt idx="2">
                  <c:v>260.5</c:v>
                </c:pt>
                <c:pt idx="3">
                  <c:v>231.22722489462799</c:v>
                </c:pt>
                <c:pt idx="4">
                  <c:v>226.170502405165</c:v>
                </c:pt>
                <c:pt idx="5">
                  <c:v>304.35806223656999</c:v>
                </c:pt>
                <c:pt idx="6">
                  <c:v>180.07</c:v>
                </c:pt>
                <c:pt idx="7">
                  <c:v>309.22755983140502</c:v>
                </c:pt>
                <c:pt idx="8">
                  <c:v>200.20435168361601</c:v>
                </c:pt>
                <c:pt idx="9">
                  <c:v>170.95803349367799</c:v>
                </c:pt>
                <c:pt idx="10">
                  <c:v>150.360669873554</c:v>
                </c:pt>
                <c:pt idx="11">
                  <c:v>167.03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AD-43E4-A5B8-563C82AD89FD}"/>
            </c:ext>
          </c:extLst>
        </c:ser>
        <c:ser>
          <c:idx val="2"/>
          <c:order val="2"/>
          <c:tx>
            <c:strRef>
              <c:f>Chart!$B$7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Chart!$A$8:$A$19</c:f>
              <c:numCache>
                <c:formatCode>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Chart!$B$8:$B$19</c:f>
              <c:numCache>
                <c:formatCode>0.00</c:formatCode>
                <c:ptCount val="12"/>
                <c:pt idx="0">
                  <c:v>265.14</c:v>
                </c:pt>
                <c:pt idx="1">
                  <c:v>191.76</c:v>
                </c:pt>
                <c:pt idx="2">
                  <c:v>239</c:v>
                </c:pt>
                <c:pt idx="3">
                  <c:v>196.98</c:v>
                </c:pt>
                <c:pt idx="4">
                  <c:v>302.67737155419201</c:v>
                </c:pt>
                <c:pt idx="5">
                  <c:v>269.696157907273</c:v>
                </c:pt>
                <c:pt idx="6">
                  <c:v>214.74266412497499</c:v>
                </c:pt>
                <c:pt idx="7">
                  <c:v>308.25765743814901</c:v>
                </c:pt>
                <c:pt idx="8">
                  <c:v>276.56073973519801</c:v>
                </c:pt>
                <c:pt idx="9">
                  <c:v>211.90377991570301</c:v>
                </c:pt>
                <c:pt idx="10">
                  <c:v>225.18739236301701</c:v>
                </c:pt>
                <c:pt idx="11">
                  <c:v>222.31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AD-43E4-A5B8-563C82AD8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892352"/>
        <c:axId val="1594100384"/>
      </c:lineChart>
      <c:dateAx>
        <c:axId val="1471892352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100384"/>
        <c:crosses val="autoZero"/>
        <c:auto val="1"/>
        <c:lblOffset val="100"/>
        <c:baseTimeUnit val="months"/>
      </c:dateAx>
      <c:valAx>
        <c:axId val="15941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89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713532202705429"/>
          <c:y val="3.8613853305650224E-2"/>
          <c:w val="5.5876236624268119E-2"/>
          <c:h val="0.11999794335409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320" b="1" i="0" u="none" strike="noStrike" baseline="0">
                <a:effectLst/>
              </a:rPr>
              <a:t>Monthly Totals for </a:t>
            </a:r>
            <a:r>
              <a:rPr lang="en-CA"/>
              <a:t>Current Year and 2 Previous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92831541218638E-2"/>
          <c:y val="6.6946597760551257E-2"/>
          <c:w val="0.92468637992831537"/>
          <c:h val="0.71715531682570688"/>
        </c:manualLayout>
      </c:layout>
      <c:lineChart>
        <c:grouping val="standard"/>
        <c:varyColors val="0"/>
        <c:ser>
          <c:idx val="0"/>
          <c:order val="0"/>
          <c:tx>
            <c:strRef>
              <c:f>'YTD Chart'!$D$7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'YTD Chart'!$A$8:$A$19</c:f>
              <c:numCache>
                <c:formatCode>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'YTD Chart'!$D$8:$D$19</c:f>
              <c:numCache>
                <c:formatCode>0.00</c:formatCode>
                <c:ptCount val="12"/>
                <c:pt idx="0">
                  <c:v>209.31</c:v>
                </c:pt>
                <c:pt idx="1">
                  <c:v>425.6</c:v>
                </c:pt>
                <c:pt idx="2">
                  <c:v>677.5</c:v>
                </c:pt>
                <c:pt idx="3">
                  <c:v>800.46</c:v>
                </c:pt>
                <c:pt idx="4">
                  <c:v>969.22376023178708</c:v>
                </c:pt>
                <c:pt idx="5">
                  <c:v>1265.410784788075</c:v>
                </c:pt>
                <c:pt idx="6">
                  <c:v>1542.1407847880751</c:v>
                </c:pt>
                <c:pt idx="7">
                  <c:v>1858.1557209474099</c:v>
                </c:pt>
                <c:pt idx="8">
                  <c:v>2110.55572094741</c:v>
                </c:pt>
                <c:pt idx="9">
                  <c:v>2261.1691610053572</c:v>
                </c:pt>
                <c:pt idx="10">
                  <c:v>2431.07636129509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F-486B-8B3A-01D3BAE81EF6}"/>
            </c:ext>
          </c:extLst>
        </c:ser>
        <c:ser>
          <c:idx val="1"/>
          <c:order val="1"/>
          <c:tx>
            <c:strRef>
              <c:f>'YTD Chart'!$C$7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'YTD Chart'!$A$8:$A$19</c:f>
              <c:numCache>
                <c:formatCode>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'YTD Chart'!$C$8:$C$19</c:f>
              <c:numCache>
                <c:formatCode>0.00</c:formatCode>
                <c:ptCount val="12"/>
                <c:pt idx="0">
                  <c:v>237.75</c:v>
                </c:pt>
                <c:pt idx="1">
                  <c:v>417.87</c:v>
                </c:pt>
                <c:pt idx="2">
                  <c:v>678.37</c:v>
                </c:pt>
                <c:pt idx="3">
                  <c:v>909.59722489462797</c:v>
                </c:pt>
                <c:pt idx="4">
                  <c:v>1135.767727299793</c:v>
                </c:pt>
                <c:pt idx="5">
                  <c:v>1440.1257895363631</c:v>
                </c:pt>
                <c:pt idx="6">
                  <c:v>1620.195789536363</c:v>
                </c:pt>
                <c:pt idx="7">
                  <c:v>1929.423349367768</c:v>
                </c:pt>
                <c:pt idx="8">
                  <c:v>2129.6277010513841</c:v>
                </c:pt>
                <c:pt idx="9">
                  <c:v>2300.5857345450622</c:v>
                </c:pt>
                <c:pt idx="10">
                  <c:v>2450.9464044186161</c:v>
                </c:pt>
                <c:pt idx="11">
                  <c:v>2617.9764044186163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F-486B-8B3A-01D3BAE81EF6}"/>
            </c:ext>
          </c:extLst>
        </c:ser>
        <c:ser>
          <c:idx val="2"/>
          <c:order val="2"/>
          <c:tx>
            <c:strRef>
              <c:f>'YTD Chart'!$B$7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'YTD Chart'!$A$8:$A$19</c:f>
              <c:numCache>
                <c:formatCode>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'YTD Chart'!$B$8:$B$19</c:f>
              <c:numCache>
                <c:formatCode>0.00</c:formatCode>
                <c:ptCount val="12"/>
                <c:pt idx="0">
                  <c:v>265.14</c:v>
                </c:pt>
                <c:pt idx="1">
                  <c:v>456.9</c:v>
                </c:pt>
                <c:pt idx="2">
                  <c:v>695.9</c:v>
                </c:pt>
                <c:pt idx="3">
                  <c:v>892.88</c:v>
                </c:pt>
                <c:pt idx="4">
                  <c:v>1195.5573715541921</c:v>
                </c:pt>
                <c:pt idx="5">
                  <c:v>1465.253529461465</c:v>
                </c:pt>
                <c:pt idx="6">
                  <c:v>1679.9961935864399</c:v>
                </c:pt>
                <c:pt idx="7">
                  <c:v>1988.2538510245888</c:v>
                </c:pt>
                <c:pt idx="8">
                  <c:v>2264.8145907597868</c:v>
                </c:pt>
                <c:pt idx="9">
                  <c:v>2476.71837067549</c:v>
                </c:pt>
                <c:pt idx="10">
                  <c:v>2701.9057630385068</c:v>
                </c:pt>
                <c:pt idx="11">
                  <c:v>2924.2157630385068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DF-486B-8B3A-01D3BAE81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892352"/>
        <c:axId val="1594100384"/>
      </c:lineChart>
      <c:dateAx>
        <c:axId val="1471892352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100384"/>
        <c:crosses val="autoZero"/>
        <c:auto val="1"/>
        <c:lblOffset val="100"/>
        <c:baseTimeUnit val="months"/>
      </c:dateAx>
      <c:valAx>
        <c:axId val="15941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89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713532202705429"/>
          <c:y val="3.8613853305650224E-2"/>
          <c:w val="5.5876236624268119E-2"/>
          <c:h val="0.11999794335409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</xdr:colOff>
      <xdr:row>5</xdr:row>
      <xdr:rowOff>106680</xdr:rowOff>
    </xdr:from>
    <xdr:to>
      <xdr:col>5</xdr:col>
      <xdr:colOff>173355</xdr:colOff>
      <xdr:row>16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8E63CF-B352-4C53-902F-3C5CC04F44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91"/>
        <a:stretch/>
      </xdr:blipFill>
      <xdr:spPr>
        <a:xfrm>
          <a:off x="1478280" y="1021080"/>
          <a:ext cx="1743075" cy="2025015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</xdr:row>
      <xdr:rowOff>68580</xdr:rowOff>
    </xdr:from>
    <xdr:to>
      <xdr:col>7</xdr:col>
      <xdr:colOff>160020</xdr:colOff>
      <xdr:row>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C7AC9A-A449-4807-8078-B1FE7CECB99D}"/>
            </a:ext>
          </a:extLst>
        </xdr:cNvPr>
        <xdr:cNvSpPr txBox="1"/>
      </xdr:nvSpPr>
      <xdr:spPr>
        <a:xfrm>
          <a:off x="228600" y="251460"/>
          <a:ext cx="4198620" cy="662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400" b="1"/>
            <a:t>This is my cousin Joe Perry</a:t>
          </a:r>
          <a:r>
            <a:rPr lang="en-CA" sz="1400" b="1" baseline="0"/>
            <a:t> from Wallaceburg Ontario.</a:t>
          </a:r>
          <a:r>
            <a:rPr lang="en-CA" sz="1400" b="1"/>
            <a:t> </a:t>
          </a:r>
        </a:p>
        <a:p>
          <a:pPr algn="ctr"/>
          <a:r>
            <a:rPr lang="en-CA" sz="1400" b="1"/>
            <a:t>He loves</a:t>
          </a:r>
          <a:r>
            <a:rPr lang="en-CA" sz="1400" b="1" baseline="0"/>
            <a:t> competing in Tough Mudder competitions.</a:t>
          </a:r>
          <a:endParaRPr lang="en-CA" sz="1400" b="1"/>
        </a:p>
      </xdr:txBody>
    </xdr:sp>
    <xdr:clientData/>
  </xdr:twoCellAnchor>
  <xdr:twoCellAnchor>
    <xdr:from>
      <xdr:col>0</xdr:col>
      <xdr:colOff>167640</xdr:colOff>
      <xdr:row>18</xdr:row>
      <xdr:rowOff>30480</xdr:rowOff>
    </xdr:from>
    <xdr:to>
      <xdr:col>7</xdr:col>
      <xdr:colOff>99060</xdr:colOff>
      <xdr:row>27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692AE1-07DF-48C8-8325-66D63744585D}"/>
            </a:ext>
          </a:extLst>
        </xdr:cNvPr>
        <xdr:cNvSpPr txBox="1"/>
      </xdr:nvSpPr>
      <xdr:spPr>
        <a:xfrm>
          <a:off x="167640" y="3322320"/>
          <a:ext cx="4198620" cy="172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400" b="1"/>
            <a:t>How does Joe keep in shape?</a:t>
          </a:r>
        </a:p>
        <a:p>
          <a:pPr algn="ctr"/>
          <a:r>
            <a:rPr lang="en-CA" sz="1400" b="1"/>
            <a:t>Part of his routine involves a</a:t>
          </a:r>
          <a:r>
            <a:rPr lang="en-CA" sz="1400" b="1" baseline="0"/>
            <a:t> lot of running!!!</a:t>
          </a:r>
        </a:p>
        <a:p>
          <a:pPr algn="ctr"/>
          <a:endParaRPr lang="en-CA" sz="1400" b="1" baseline="0"/>
        </a:p>
        <a:p>
          <a:pPr algn="ctr"/>
          <a:endParaRPr lang="en-CA" sz="1400" b="1" baseline="0"/>
        </a:p>
        <a:p>
          <a:pPr algn="ctr"/>
          <a:r>
            <a:rPr lang="en-CA" sz="1400" b="1" baseline="0"/>
            <a:t>Joe asked me for help in Excel to:</a:t>
          </a:r>
        </a:p>
        <a:p>
          <a:pPr algn="l"/>
          <a:r>
            <a:rPr lang="en-CA" sz="1400" b="1" baseline="0"/>
            <a:t>(a) track his monthly running stats</a:t>
          </a:r>
        </a:p>
        <a:p>
          <a:pPr algn="l"/>
          <a:r>
            <a:rPr lang="en-CA" sz="1400" b="1" baseline="0"/>
            <a:t>(b) compare stats versus previous years &amp; months</a:t>
          </a:r>
        </a:p>
        <a:p>
          <a:pPr algn="ctr"/>
          <a:endParaRPr lang="en-CA" sz="1400" b="1" baseline="0"/>
        </a:p>
        <a:p>
          <a:pPr algn="ctr"/>
          <a:endParaRPr lang="en-CA" sz="1400" b="1"/>
        </a:p>
      </xdr:txBody>
    </xdr:sp>
    <xdr:clientData/>
  </xdr:twoCellAnchor>
  <xdr:twoCellAnchor>
    <xdr:from>
      <xdr:col>4</xdr:col>
      <xdr:colOff>579120</xdr:colOff>
      <xdr:row>7</xdr:row>
      <xdr:rowOff>76200</xdr:rowOff>
    </xdr:from>
    <xdr:to>
      <xdr:col>7</xdr:col>
      <xdr:colOff>167640</xdr:colOff>
      <xdr:row>13</xdr:row>
      <xdr:rowOff>3048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E2FE984B-43CB-473E-8C6A-FCBA028EB779}"/>
            </a:ext>
          </a:extLst>
        </xdr:cNvPr>
        <xdr:cNvSpPr/>
      </xdr:nvSpPr>
      <xdr:spPr>
        <a:xfrm>
          <a:off x="3017520" y="1356360"/>
          <a:ext cx="1417320" cy="1024128"/>
        </a:xfrm>
        <a:prstGeom prst="wedgeRectCallout">
          <a:avLst>
            <a:gd name="adj1" fmla="val -68145"/>
            <a:gd name="adj2" fmla="val 230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 b="1"/>
            <a:t>I love</a:t>
          </a:r>
        </a:p>
        <a:p>
          <a:pPr algn="ctr"/>
          <a:r>
            <a:rPr lang="en-CA" sz="1600" b="1"/>
            <a:t>TOUGH</a:t>
          </a:r>
          <a:r>
            <a:rPr lang="en-CA" sz="1600" b="1" baseline="0"/>
            <a:t> MUDDER !</a:t>
          </a:r>
          <a:endParaRPr lang="en-CA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388620</xdr:colOff>
      <xdr:row>0</xdr:row>
      <xdr:rowOff>7620</xdr:rowOff>
    </xdr:from>
    <xdr:to>
      <xdr:col>14</xdr:col>
      <xdr:colOff>243839</xdr:colOff>
      <xdr:row>31</xdr:row>
      <xdr:rowOff>106680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E6E4EC2-2685-46F4-83D9-EE4BAE442CE8}"/>
            </a:ext>
          </a:extLst>
        </xdr:cNvPr>
        <xdr:cNvGrpSpPr/>
      </xdr:nvGrpSpPr>
      <xdr:grpSpPr>
        <a:xfrm>
          <a:off x="998220" y="7620"/>
          <a:ext cx="7780019" cy="5768340"/>
          <a:chOff x="1005840" y="114300"/>
          <a:chExt cx="7780019" cy="5768340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5E873A70-F303-4C54-896C-18E65713557B}"/>
              </a:ext>
            </a:extLst>
          </xdr:cNvPr>
          <xdr:cNvGrpSpPr/>
        </xdr:nvGrpSpPr>
        <xdr:grpSpPr>
          <a:xfrm>
            <a:off x="1005840" y="114300"/>
            <a:ext cx="7170420" cy="5768340"/>
            <a:chOff x="1036320" y="368742"/>
            <a:chExt cx="7871460" cy="6298758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AF1C6CC9-34AA-4A8E-84FF-CC386DCEFD2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21180" y="624840"/>
              <a:ext cx="6876190" cy="5895238"/>
            </a:xfrm>
            <a:prstGeom prst="rect">
              <a:avLst/>
            </a:prstGeom>
          </xdr:spPr>
        </xdr:pic>
        <xdr:sp macro="" textlink="">
          <xdr:nvSpPr>
            <xdr:cNvPr id="3" name="Callout: Left Arrow 2">
              <a:extLst>
                <a:ext uri="{FF2B5EF4-FFF2-40B4-BE49-F238E27FC236}">
                  <a16:creationId xmlns:a16="http://schemas.microsoft.com/office/drawing/2014/main" id="{B0D9314E-6003-44F7-9785-1CF89757DA30}"/>
                </a:ext>
              </a:extLst>
            </xdr:cNvPr>
            <xdr:cNvSpPr/>
          </xdr:nvSpPr>
          <xdr:spPr>
            <a:xfrm>
              <a:off x="7505700" y="2186940"/>
              <a:ext cx="1402080" cy="2080260"/>
            </a:xfrm>
            <a:prstGeom prst="leftArrowCallout">
              <a:avLst>
                <a:gd name="adj1" fmla="val 25000"/>
                <a:gd name="adj2" fmla="val 25000"/>
                <a:gd name="adj3" fmla="val 25000"/>
                <a:gd name="adj4" fmla="val 69271"/>
              </a:avLst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CA" sz="1200" b="1"/>
                <a:t>Enter </a:t>
              </a:r>
              <a:r>
                <a:rPr lang="en-CA" sz="1200" b="1" baseline="0"/>
                <a:t>monthly running totals</a:t>
              </a:r>
              <a:endParaRPr lang="en-CA" sz="1200" b="1"/>
            </a:p>
          </xdr:txBody>
        </xdr:sp>
        <xdr:sp macro="" textlink="">
          <xdr:nvSpPr>
            <xdr:cNvPr id="5" name="Callout: Left Arrow 4">
              <a:extLst>
                <a:ext uri="{FF2B5EF4-FFF2-40B4-BE49-F238E27FC236}">
                  <a16:creationId xmlns:a16="http://schemas.microsoft.com/office/drawing/2014/main" id="{83A31849-8978-40D7-AE6C-3E54AD3E3FA8}"/>
                </a:ext>
              </a:extLst>
            </xdr:cNvPr>
            <xdr:cNvSpPr/>
          </xdr:nvSpPr>
          <xdr:spPr>
            <a:xfrm>
              <a:off x="7635240" y="5036820"/>
              <a:ext cx="1257300" cy="891540"/>
            </a:xfrm>
            <a:prstGeom prst="leftArrowCallout">
              <a:avLst>
                <a:gd name="adj1" fmla="val 25000"/>
                <a:gd name="adj2" fmla="val 25000"/>
                <a:gd name="adj3" fmla="val 25000"/>
                <a:gd name="adj4" fmla="val 76024"/>
              </a:avLst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CA" sz="1200" b="1"/>
                <a:t>Enter total</a:t>
              </a:r>
              <a:r>
                <a:rPr lang="en-CA" sz="1200" b="1" baseline="0"/>
                <a:t> monthy runs</a:t>
              </a:r>
              <a:endParaRPr lang="en-CA" sz="1200" b="1"/>
            </a:p>
          </xdr:txBody>
        </xdr:sp>
        <xdr:sp macro="" textlink="">
          <xdr:nvSpPr>
            <xdr:cNvPr id="6" name="Callout: Down Arrow 5">
              <a:extLst>
                <a:ext uri="{FF2B5EF4-FFF2-40B4-BE49-F238E27FC236}">
                  <a16:creationId xmlns:a16="http://schemas.microsoft.com/office/drawing/2014/main" id="{974EEDE3-5FE7-4528-824F-E6C70F184BD2}"/>
                </a:ext>
              </a:extLst>
            </xdr:cNvPr>
            <xdr:cNvSpPr/>
          </xdr:nvSpPr>
          <xdr:spPr>
            <a:xfrm>
              <a:off x="4282440" y="1264920"/>
              <a:ext cx="2560320" cy="1036320"/>
            </a:xfrm>
            <a:prstGeom prst="downArrowCallou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CA" sz="1200" b="1"/>
                <a:t>Conditional formatting on</a:t>
              </a:r>
              <a:r>
                <a:rPr lang="en-CA" sz="1200" b="1" baseline="0"/>
                <a:t> monthly numbers across all years </a:t>
              </a:r>
              <a:r>
                <a:rPr lang="en-CA" sz="1200" b="0" baseline="0"/>
                <a:t>(C8 to U19)</a:t>
              </a:r>
              <a:r>
                <a:rPr lang="en-CA" sz="1200" b="1" baseline="0"/>
                <a:t> </a:t>
              </a:r>
              <a:endParaRPr lang="en-CA" sz="1200" b="1"/>
            </a:p>
          </xdr:txBody>
        </xdr:sp>
        <xdr:sp macro="" textlink="">
          <xdr:nvSpPr>
            <xdr:cNvPr id="8" name="Callout: Down Arrow 7">
              <a:extLst>
                <a:ext uri="{FF2B5EF4-FFF2-40B4-BE49-F238E27FC236}">
                  <a16:creationId xmlns:a16="http://schemas.microsoft.com/office/drawing/2014/main" id="{306727DA-8871-43F3-9C9A-3FDF33C02738}"/>
                </a:ext>
              </a:extLst>
            </xdr:cNvPr>
            <xdr:cNvSpPr/>
          </xdr:nvSpPr>
          <xdr:spPr>
            <a:xfrm>
              <a:off x="1630680" y="1264920"/>
              <a:ext cx="2560320" cy="1036320"/>
            </a:xfrm>
            <a:prstGeom prst="downArrowCallou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CA" sz="1200" b="1"/>
                <a:t>Blue</a:t>
              </a:r>
              <a:r>
                <a:rPr lang="en-CA" sz="1200" b="1" baseline="0"/>
                <a:t> c</a:t>
              </a:r>
              <a:r>
                <a:rPr lang="en-CA" sz="1200" b="1"/>
                <a:t>onditional formatting on</a:t>
              </a:r>
              <a:r>
                <a:rPr lang="en-CA" sz="1200" b="1" baseline="0"/>
                <a:t> monthly averages</a:t>
              </a:r>
              <a:endParaRPr lang="en-CA" sz="1200" b="1"/>
            </a:p>
          </xdr:txBody>
        </xdr:sp>
        <xdr:sp macro="" textlink="">
          <xdr:nvSpPr>
            <xdr:cNvPr id="9" name="Callout: Down Arrow 8">
              <a:extLst>
                <a:ext uri="{FF2B5EF4-FFF2-40B4-BE49-F238E27FC236}">
                  <a16:creationId xmlns:a16="http://schemas.microsoft.com/office/drawing/2014/main" id="{F742FD1C-48E4-484F-9CA5-DBFD522CB2D2}"/>
                </a:ext>
              </a:extLst>
            </xdr:cNvPr>
            <xdr:cNvSpPr/>
          </xdr:nvSpPr>
          <xdr:spPr>
            <a:xfrm>
              <a:off x="2241940" y="368742"/>
              <a:ext cx="1337339" cy="716280"/>
            </a:xfrm>
            <a:prstGeom prst="downArrowCallout">
              <a:avLst>
                <a:gd name="adj1" fmla="val 28670"/>
                <a:gd name="adj2" fmla="val 25000"/>
                <a:gd name="adj3" fmla="val 25000"/>
                <a:gd name="adj4" fmla="val 64070"/>
              </a:avLst>
            </a:prstGeom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CA" sz="1200" b="1"/>
                <a:t>Date Formulas</a:t>
              </a:r>
            </a:p>
          </xdr:txBody>
        </xdr:sp>
        <xdr:sp macro="" textlink="">
          <xdr:nvSpPr>
            <xdr:cNvPr id="10" name="Callout: Right Arrow 9">
              <a:extLst>
                <a:ext uri="{FF2B5EF4-FFF2-40B4-BE49-F238E27FC236}">
                  <a16:creationId xmlns:a16="http://schemas.microsoft.com/office/drawing/2014/main" id="{107FA5F6-4D26-45E0-B4A9-8D8B9362C9DC}"/>
                </a:ext>
              </a:extLst>
            </xdr:cNvPr>
            <xdr:cNvSpPr/>
          </xdr:nvSpPr>
          <xdr:spPr>
            <a:xfrm>
              <a:off x="1036320" y="4518660"/>
              <a:ext cx="1188720" cy="784860"/>
            </a:xfrm>
            <a:prstGeom prst="rightArrowCallout">
              <a:avLst>
                <a:gd name="adj1" fmla="val 25000"/>
                <a:gd name="adj2" fmla="val 25000"/>
                <a:gd name="adj3" fmla="val 25000"/>
                <a:gd name="adj4" fmla="val 77083"/>
              </a:avLst>
            </a:prstGeom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CA" sz="1200" b="1"/>
                <a:t>Total Formulas</a:t>
              </a:r>
            </a:p>
          </xdr:txBody>
        </xdr:sp>
        <xdr:sp macro="" textlink="">
          <xdr:nvSpPr>
            <xdr:cNvPr id="12" name="Callout: Right Arrow 11">
              <a:extLst>
                <a:ext uri="{FF2B5EF4-FFF2-40B4-BE49-F238E27FC236}">
                  <a16:creationId xmlns:a16="http://schemas.microsoft.com/office/drawing/2014/main" id="{74B2BCA1-1F2A-406D-AA35-C43031E97F1F}"/>
                </a:ext>
              </a:extLst>
            </xdr:cNvPr>
            <xdr:cNvSpPr/>
          </xdr:nvSpPr>
          <xdr:spPr>
            <a:xfrm>
              <a:off x="1036320" y="5882640"/>
              <a:ext cx="1188720" cy="784860"/>
            </a:xfrm>
            <a:prstGeom prst="rightArrowCallout">
              <a:avLst>
                <a:gd name="adj1" fmla="val 25000"/>
                <a:gd name="adj2" fmla="val 25000"/>
                <a:gd name="adj3" fmla="val 25000"/>
                <a:gd name="adj4" fmla="val 77083"/>
              </a:avLst>
            </a:prstGeom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CA" sz="1200" b="1"/>
                <a:t>YTD Formulas</a:t>
              </a:r>
            </a:p>
          </xdr:txBody>
        </xdr:sp>
      </xdr:grpSp>
      <xdr:sp macro="" textlink="">
        <xdr:nvSpPr>
          <xdr:cNvPr id="14" name="Callout: Right Arrow 13">
            <a:extLst>
              <a:ext uri="{FF2B5EF4-FFF2-40B4-BE49-F238E27FC236}">
                <a16:creationId xmlns:a16="http://schemas.microsoft.com/office/drawing/2014/main" id="{DD32CBE9-868E-4458-9EF4-EA1A9254ECC3}"/>
              </a:ext>
            </a:extLst>
          </xdr:cNvPr>
          <xdr:cNvSpPr/>
        </xdr:nvSpPr>
        <xdr:spPr>
          <a:xfrm flipH="1">
            <a:off x="7528560" y="403860"/>
            <a:ext cx="1257299" cy="718767"/>
          </a:xfrm>
          <a:prstGeom prst="rightArrowCallout">
            <a:avLst>
              <a:gd name="adj1" fmla="val 25000"/>
              <a:gd name="adj2" fmla="val 25000"/>
              <a:gd name="adj3" fmla="val 25000"/>
              <a:gd name="adj4" fmla="val 80113"/>
            </a:avLst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200" b="1"/>
              <a:t>Formulas to calc days remaining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53340</xdr:rowOff>
    </xdr:from>
    <xdr:to>
      <xdr:col>23</xdr:col>
      <xdr:colOff>381000</xdr:colOff>
      <xdr:row>33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E3F45D-8974-45AE-A315-124B87FC1F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53340</xdr:rowOff>
    </xdr:from>
    <xdr:to>
      <xdr:col>23</xdr:col>
      <xdr:colOff>381000</xdr:colOff>
      <xdr:row>33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0CC80A-C63B-459B-8CEB-52DC2F6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C5A6-8820-4EC6-9E13-690947923E77}">
  <dimension ref="A1:J32"/>
  <sheetViews>
    <sheetView showGridLines="0" showRowColHeaders="0" tabSelected="1" topLeftCell="A2" workbookViewId="0">
      <selection activeCell="A33" sqref="A33"/>
    </sheetView>
  </sheetViews>
  <sheetFormatPr defaultRowHeight="14.4" x14ac:dyDescent="0.3"/>
  <sheetData>
    <row r="1" spans="10:10" hidden="1" x14ac:dyDescent="0.3"/>
    <row r="7" spans="10:10" x14ac:dyDescent="0.3">
      <c r="J7" s="13"/>
    </row>
    <row r="8" spans="10:10" x14ac:dyDescent="0.3">
      <c r="J8" s="13"/>
    </row>
    <row r="29" spans="1:1" x14ac:dyDescent="0.3">
      <c r="A29" t="s">
        <v>18</v>
      </c>
    </row>
    <row r="30" spans="1:1" x14ac:dyDescent="0.3">
      <c r="A30" t="s">
        <v>15</v>
      </c>
    </row>
    <row r="31" spans="1:1" x14ac:dyDescent="0.3">
      <c r="A31" t="s">
        <v>16</v>
      </c>
    </row>
    <row r="32" spans="1:1" x14ac:dyDescent="0.3">
      <c r="A32" t="s">
        <v>17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649E-3EAC-4DCC-9A07-61E715C0AB95}">
  <dimension ref="B2:C21"/>
  <sheetViews>
    <sheetView showGridLines="0" workbookViewId="0"/>
  </sheetViews>
  <sheetFormatPr defaultRowHeight="14.4" x14ac:dyDescent="0.3"/>
  <cols>
    <col min="2" max="2" width="21.77734375" bestFit="1" customWidth="1"/>
    <col min="3" max="3" width="11.88671875" customWidth="1"/>
  </cols>
  <sheetData>
    <row r="2" spans="2:3" x14ac:dyDescent="0.3">
      <c r="B2" s="4" t="s">
        <v>0</v>
      </c>
      <c r="C2" s="47">
        <v>2013</v>
      </c>
    </row>
    <row r="3" spans="2:3" x14ac:dyDescent="0.3">
      <c r="B3" s="4" t="s">
        <v>1</v>
      </c>
      <c r="C3" s="47" t="s">
        <v>2</v>
      </c>
    </row>
    <row r="4" spans="2:3" x14ac:dyDescent="0.3">
      <c r="B4" s="4" t="s">
        <v>3</v>
      </c>
      <c r="C4" s="47" t="s">
        <v>4</v>
      </c>
    </row>
    <row r="12" spans="2:3" x14ac:dyDescent="0.3">
      <c r="B12" s="22" t="s">
        <v>8</v>
      </c>
      <c r="C12" s="19">
        <f ca="1">COUNT(INDEX('Running Tracker'!$C$8:$U$19,0,YEAR('Running Tracker'!$B$1)-'Set-up'!$C$2+1))</f>
        <v>11</v>
      </c>
    </row>
    <row r="21" spans="2:2" x14ac:dyDescent="0.3">
      <c r="B21" s="17" t="s">
        <v>13</v>
      </c>
    </row>
  </sheetData>
  <dataValidations count="2">
    <dataValidation type="list" allowBlank="1" showInputMessage="1" showErrorMessage="1" sqref="C2" xr:uid="{8FF66390-4C23-4586-A030-F4AC854DB007}">
      <formula1>"2012,2013,2014,2015,2016,2017,2018,2019,2020,2021,2022,2023,2024,2025,2026,2027,2028,2029,2030"</formula1>
    </dataValidation>
    <dataValidation type="list" allowBlank="1" showInputMessage="1" showErrorMessage="1" sqref="C3" xr:uid="{08F7B63C-710D-423A-AB4A-FD81D66817DC}">
      <formula1>"Mile,Km"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AF24-3C71-4053-BD20-EBCAA59EE411}">
  <dimension ref="A1"/>
  <sheetViews>
    <sheetView showGridLines="0" showRowColHeaders="0" workbookViewId="0">
      <selection activeCell="A38" sqref="A3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DE6B-B399-4DB9-883F-92D2A6DBDB99}">
  <sheetPr>
    <tabColor rgb="FF00B050"/>
  </sheetPr>
  <dimension ref="A1:U31"/>
  <sheetViews>
    <sheetView showGridLines="0" workbookViewId="0">
      <selection activeCell="A4" sqref="A4"/>
    </sheetView>
  </sheetViews>
  <sheetFormatPr defaultRowHeight="14.4" x14ac:dyDescent="0.3"/>
  <cols>
    <col min="1" max="1" width="7.109375" customWidth="1"/>
    <col min="2" max="2" width="18.21875" bestFit="1" customWidth="1"/>
  </cols>
  <sheetData>
    <row r="1" spans="1:21" ht="15" thickBot="1" x14ac:dyDescent="0.35">
      <c r="A1" s="16" t="s">
        <v>6</v>
      </c>
      <c r="B1" s="18">
        <f ca="1">TODAY()</f>
        <v>43455</v>
      </c>
      <c r="C1" s="20" t="str">
        <f t="shared" ref="C1:U1" ca="1" si="0">IF(C$7-1=YEAR($B$1),"complete",IF(C$7&lt;&gt;YEAR($B$1),"",$B$1-$B$2))</f>
        <v/>
      </c>
      <c r="D1" s="20" t="str">
        <f t="shared" ca="1" si="0"/>
        <v/>
      </c>
      <c r="E1" s="20" t="str">
        <f t="shared" ca="1" si="0"/>
        <v/>
      </c>
      <c r="F1" s="20" t="str">
        <f t="shared" ca="1" si="0"/>
        <v/>
      </c>
      <c r="G1" s="20" t="str">
        <f t="shared" ca="1" si="0"/>
        <v/>
      </c>
      <c r="H1" s="30">
        <f t="shared" ca="1" si="0"/>
        <v>354</v>
      </c>
      <c r="I1" s="20" t="str">
        <f t="shared" ca="1" si="0"/>
        <v>complete</v>
      </c>
      <c r="J1" s="20" t="str">
        <f t="shared" ca="1" si="0"/>
        <v/>
      </c>
      <c r="K1" s="20" t="str">
        <f t="shared" ca="1" si="0"/>
        <v/>
      </c>
      <c r="L1" s="20" t="str">
        <f t="shared" ca="1" si="0"/>
        <v/>
      </c>
      <c r="M1" s="20" t="str">
        <f t="shared" ca="1" si="0"/>
        <v/>
      </c>
      <c r="N1" s="20" t="str">
        <f t="shared" ca="1" si="0"/>
        <v/>
      </c>
      <c r="O1" s="20" t="str">
        <f t="shared" ca="1" si="0"/>
        <v/>
      </c>
      <c r="P1" s="20" t="str">
        <f t="shared" ca="1" si="0"/>
        <v/>
      </c>
      <c r="Q1" s="20" t="str">
        <f t="shared" ca="1" si="0"/>
        <v/>
      </c>
      <c r="R1" s="20" t="str">
        <f t="shared" ca="1" si="0"/>
        <v/>
      </c>
      <c r="S1" s="20" t="str">
        <f t="shared" ca="1" si="0"/>
        <v/>
      </c>
      <c r="T1" s="20" t="str">
        <f t="shared" ca="1" si="0"/>
        <v/>
      </c>
      <c r="U1" s="20" t="str">
        <f t="shared" ca="1" si="0"/>
        <v/>
      </c>
    </row>
    <row r="2" spans="1:21" ht="15" thickBot="1" x14ac:dyDescent="0.35">
      <c r="A2" s="16" t="s">
        <v>7</v>
      </c>
      <c r="B2" s="18">
        <f ca="1">DATE(YEAR(B1),1,1)</f>
        <v>43101</v>
      </c>
      <c r="C2" s="20" t="str">
        <f t="shared" ref="C2:U2" ca="1" si="1">IF(C$7-1=YEAR($B$1),"remaining",IF(C$7&lt;&gt;YEAR($B$1),"",DATE(YEAR($B$2)+1,1,0)-$B$1))</f>
        <v/>
      </c>
      <c r="D2" s="20" t="str">
        <f t="shared" ca="1" si="1"/>
        <v/>
      </c>
      <c r="E2" s="20" t="str">
        <f t="shared" ca="1" si="1"/>
        <v/>
      </c>
      <c r="F2" s="20" t="str">
        <f t="shared" ca="1" si="1"/>
        <v/>
      </c>
      <c r="G2" s="20" t="str">
        <f t="shared" ca="1" si="1"/>
        <v/>
      </c>
      <c r="H2" s="30">
        <f t="shared" ca="1" si="1"/>
        <v>10</v>
      </c>
      <c r="I2" s="20" t="str">
        <f t="shared" ca="1" si="1"/>
        <v>remaining</v>
      </c>
      <c r="J2" s="20" t="str">
        <f t="shared" ca="1" si="1"/>
        <v/>
      </c>
      <c r="K2" s="20" t="str">
        <f t="shared" ca="1" si="1"/>
        <v/>
      </c>
      <c r="L2" s="20" t="str">
        <f t="shared" ca="1" si="1"/>
        <v/>
      </c>
      <c r="M2" s="20" t="str">
        <f t="shared" ca="1" si="1"/>
        <v/>
      </c>
      <c r="N2" s="20" t="str">
        <f t="shared" ca="1" si="1"/>
        <v/>
      </c>
      <c r="O2" s="20" t="str">
        <f t="shared" ca="1" si="1"/>
        <v/>
      </c>
      <c r="P2" s="20" t="str">
        <f t="shared" ca="1" si="1"/>
        <v/>
      </c>
      <c r="Q2" s="20" t="str">
        <f t="shared" ca="1" si="1"/>
        <v/>
      </c>
      <c r="R2" s="20" t="str">
        <f t="shared" ca="1" si="1"/>
        <v/>
      </c>
      <c r="S2" s="20" t="str">
        <f t="shared" ca="1" si="1"/>
        <v/>
      </c>
      <c r="T2" s="20" t="str">
        <f t="shared" ca="1" si="1"/>
        <v/>
      </c>
      <c r="U2" s="20" t="str">
        <f t="shared" ca="1" si="1"/>
        <v/>
      </c>
    </row>
    <row r="3" spans="1:21" x14ac:dyDescent="0.3">
      <c r="C3" s="21" t="str">
        <f t="shared" ref="C3:U3" ca="1" si="2">IF(C$7&lt;&gt;YEAR($B$1),"",C1/(C1+C2))</f>
        <v/>
      </c>
      <c r="D3" s="21" t="str">
        <f t="shared" ca="1" si="2"/>
        <v/>
      </c>
      <c r="E3" s="21" t="str">
        <f t="shared" ca="1" si="2"/>
        <v/>
      </c>
      <c r="F3" s="21" t="str">
        <f t="shared" ca="1" si="2"/>
        <v/>
      </c>
      <c r="G3" s="21" t="str">
        <f t="shared" ca="1" si="2"/>
        <v/>
      </c>
      <c r="H3" s="21">
        <f t="shared" ca="1" si="2"/>
        <v>0.97252747252747251</v>
      </c>
      <c r="I3" s="21" t="str">
        <f t="shared" ca="1" si="2"/>
        <v/>
      </c>
      <c r="J3" s="21" t="str">
        <f t="shared" ca="1" si="2"/>
        <v/>
      </c>
      <c r="K3" s="21" t="str">
        <f t="shared" ca="1" si="2"/>
        <v/>
      </c>
      <c r="L3" s="21" t="str">
        <f t="shared" ca="1" si="2"/>
        <v/>
      </c>
      <c r="M3" s="21" t="str">
        <f t="shared" ca="1" si="2"/>
        <v/>
      </c>
      <c r="N3" s="21" t="str">
        <f t="shared" ca="1" si="2"/>
        <v/>
      </c>
      <c r="O3" s="21" t="str">
        <f t="shared" ca="1" si="2"/>
        <v/>
      </c>
      <c r="P3" s="21" t="str">
        <f t="shared" ca="1" si="2"/>
        <v/>
      </c>
      <c r="Q3" s="21" t="str">
        <f t="shared" ca="1" si="2"/>
        <v/>
      </c>
      <c r="R3" s="21" t="str">
        <f t="shared" ca="1" si="2"/>
        <v/>
      </c>
      <c r="S3" s="21" t="str">
        <f t="shared" ca="1" si="2"/>
        <v/>
      </c>
      <c r="T3" s="21" t="str">
        <f t="shared" ca="1" si="2"/>
        <v/>
      </c>
      <c r="U3" s="21" t="str">
        <f t="shared" ca="1" si="2"/>
        <v/>
      </c>
    </row>
    <row r="4" spans="1:21" ht="7.05" customHeight="1" x14ac:dyDescent="0.3"/>
    <row r="5" spans="1:21" ht="7.05" customHeight="1" x14ac:dyDescent="0.3"/>
    <row r="6" spans="1:21" ht="7.05" customHeight="1" x14ac:dyDescent="0.3"/>
    <row r="7" spans="1:21" x14ac:dyDescent="0.3">
      <c r="A7" s="32" t="s">
        <v>9</v>
      </c>
      <c r="B7" s="32" t="s">
        <v>5</v>
      </c>
      <c r="C7" s="1">
        <f>IF('Set-up'!C2="","",'Set-up'!C2)</f>
        <v>2013</v>
      </c>
      <c r="D7" s="1">
        <f>IF(C7="","",C7+1)</f>
        <v>2014</v>
      </c>
      <c r="E7" s="1">
        <f t="shared" ref="E7:U7" si="3">IF(D7="","",D7+1)</f>
        <v>2015</v>
      </c>
      <c r="F7" s="1">
        <f t="shared" si="3"/>
        <v>2016</v>
      </c>
      <c r="G7" s="1">
        <f t="shared" si="3"/>
        <v>2017</v>
      </c>
      <c r="H7" s="1">
        <f t="shared" si="3"/>
        <v>2018</v>
      </c>
      <c r="I7" s="1">
        <f t="shared" si="3"/>
        <v>2019</v>
      </c>
      <c r="J7" s="1">
        <f t="shared" si="3"/>
        <v>2020</v>
      </c>
      <c r="K7" s="1">
        <f t="shared" si="3"/>
        <v>2021</v>
      </c>
      <c r="L7" s="1">
        <f t="shared" si="3"/>
        <v>2022</v>
      </c>
      <c r="M7" s="1">
        <f t="shared" si="3"/>
        <v>2023</v>
      </c>
      <c r="N7" s="1">
        <f t="shared" si="3"/>
        <v>2024</v>
      </c>
      <c r="O7" s="1">
        <f t="shared" si="3"/>
        <v>2025</v>
      </c>
      <c r="P7" s="1">
        <f t="shared" si="3"/>
        <v>2026</v>
      </c>
      <c r="Q7" s="1">
        <f t="shared" si="3"/>
        <v>2027</v>
      </c>
      <c r="R7" s="1">
        <f t="shared" si="3"/>
        <v>2028</v>
      </c>
      <c r="S7" s="1">
        <f t="shared" si="3"/>
        <v>2029</v>
      </c>
      <c r="T7" s="1">
        <f t="shared" si="3"/>
        <v>2030</v>
      </c>
      <c r="U7" s="1">
        <f t="shared" si="3"/>
        <v>2031</v>
      </c>
    </row>
    <row r="8" spans="1:21" x14ac:dyDescent="0.3">
      <c r="A8" s="35">
        <f ca="1">DATE(YEAR($B$2),MONTH($B$2),1)</f>
        <v>43101</v>
      </c>
      <c r="B8" s="15">
        <f>IFERROR(AVERAGE(C8:U8),"")</f>
        <v>201.10766666666666</v>
      </c>
      <c r="C8" s="5">
        <v>192.65600000000001</v>
      </c>
      <c r="D8" s="6">
        <v>62.79</v>
      </c>
      <c r="E8" s="6">
        <v>239</v>
      </c>
      <c r="F8" s="6">
        <v>265.14</v>
      </c>
      <c r="G8" s="6">
        <v>237.75</v>
      </c>
      <c r="H8" s="6">
        <v>209.31</v>
      </c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8"/>
      <c r="U8" s="9"/>
    </row>
    <row r="9" spans="1:21" x14ac:dyDescent="0.3">
      <c r="A9" s="35">
        <f ca="1">DATE(YEAR($B$2),MONTH($B$2)+COUNTA($A$8:A8),1)</f>
        <v>43132</v>
      </c>
      <c r="B9" s="15">
        <f t="shared" ref="B9:B19" si="4">IFERROR(AVERAGE(C9:U9),"")</f>
        <v>183.54333333333332</v>
      </c>
      <c r="C9" s="10">
        <v>176.8</v>
      </c>
      <c r="D9" s="2">
        <v>87.24</v>
      </c>
      <c r="E9" s="2">
        <v>249.05</v>
      </c>
      <c r="F9" s="2">
        <v>191.76</v>
      </c>
      <c r="G9" s="2">
        <v>180.12</v>
      </c>
      <c r="H9" s="2">
        <v>216.29</v>
      </c>
      <c r="I9" s="3"/>
      <c r="J9" s="3"/>
      <c r="K9" s="3"/>
      <c r="L9" s="3"/>
      <c r="M9" s="3"/>
      <c r="N9" s="3"/>
      <c r="O9" s="3"/>
      <c r="P9" s="3"/>
      <c r="Q9" s="3"/>
      <c r="R9" s="3"/>
      <c r="S9" s="11"/>
      <c r="T9" s="11"/>
      <c r="U9" s="12"/>
    </row>
    <row r="10" spans="1:21" x14ac:dyDescent="0.3">
      <c r="A10" s="35">
        <f ca="1">DATE(YEAR($B$2),MONTH($B$2)+COUNTA($A$8:A9),1)</f>
        <v>43160</v>
      </c>
      <c r="B10" s="15">
        <f t="shared" si="4"/>
        <v>219.72833333333335</v>
      </c>
      <c r="C10" s="10">
        <v>194.58</v>
      </c>
      <c r="D10" s="2">
        <v>118.68</v>
      </c>
      <c r="E10" s="2">
        <v>253.71</v>
      </c>
      <c r="F10" s="2">
        <v>239</v>
      </c>
      <c r="G10" s="2">
        <v>260.5</v>
      </c>
      <c r="H10" s="2">
        <v>251.9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11"/>
      <c r="T10" s="11"/>
      <c r="U10" s="12"/>
    </row>
    <row r="11" spans="1:21" x14ac:dyDescent="0.3">
      <c r="A11" s="35">
        <f ca="1">DATE(YEAR($B$2),MONTH($B$2)+COUNTA($A$8:A10),1)</f>
        <v>43191</v>
      </c>
      <c r="B11" s="15">
        <f t="shared" si="4"/>
        <v>150.08620414910467</v>
      </c>
      <c r="C11" s="10">
        <v>115.88</v>
      </c>
      <c r="D11" s="2">
        <v>98.63</v>
      </c>
      <c r="E11" s="2">
        <v>134.84</v>
      </c>
      <c r="F11" s="2">
        <v>196.98</v>
      </c>
      <c r="G11" s="2">
        <v>231.22722489462799</v>
      </c>
      <c r="H11" s="2">
        <v>122.96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11"/>
      <c r="T11" s="11"/>
      <c r="U11" s="12"/>
    </row>
    <row r="12" spans="1:21" x14ac:dyDescent="0.3">
      <c r="A12" s="35">
        <f ca="1">DATE(YEAR($B$2),MONTH($B$2)+COUNTA($A$8:A11),1)</f>
        <v>43221</v>
      </c>
      <c r="B12" s="15">
        <f t="shared" si="4"/>
        <v>232.27756901780785</v>
      </c>
      <c r="C12" s="10">
        <v>228.13</v>
      </c>
      <c r="D12" s="2">
        <v>208.39</v>
      </c>
      <c r="E12" s="2">
        <v>259.53377991570301</v>
      </c>
      <c r="F12" s="2">
        <v>302.67737155419201</v>
      </c>
      <c r="G12" s="2">
        <v>226.170502405165</v>
      </c>
      <c r="H12" s="2">
        <v>168.76376023178699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11"/>
      <c r="T12" s="11"/>
      <c r="U12" s="12"/>
    </row>
    <row r="13" spans="1:21" x14ac:dyDescent="0.3">
      <c r="A13" s="35">
        <f ca="1">DATE(YEAR($B$2),MONTH($B$2)+COUNTA($A$8:A12),1)</f>
        <v>43252</v>
      </c>
      <c r="B13" s="15">
        <f t="shared" si="4"/>
        <v>272.88895226860313</v>
      </c>
      <c r="C13" s="10">
        <v>226.16</v>
      </c>
      <c r="D13" s="2">
        <v>242.92</v>
      </c>
      <c r="E13" s="2">
        <v>298.01246891148799</v>
      </c>
      <c r="F13" s="2">
        <v>269.696157907273</v>
      </c>
      <c r="G13" s="2">
        <v>304.35806223656999</v>
      </c>
      <c r="H13" s="2">
        <v>296.18702455628801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11"/>
      <c r="T13" s="11"/>
      <c r="U13" s="12"/>
    </row>
    <row r="14" spans="1:21" x14ac:dyDescent="0.3">
      <c r="A14" s="35">
        <f ca="1">DATE(YEAR($B$2),MONTH($B$2)+COUNTA($A$8:A13),1)</f>
        <v>43282</v>
      </c>
      <c r="B14" s="15">
        <f t="shared" si="4"/>
        <v>199.81877735416251</v>
      </c>
      <c r="C14" s="10">
        <v>192.24</v>
      </c>
      <c r="D14" s="2">
        <v>204.96</v>
      </c>
      <c r="E14" s="2">
        <v>130.16999999999999</v>
      </c>
      <c r="F14" s="2">
        <v>214.74266412497499</v>
      </c>
      <c r="G14" s="2">
        <v>180.07</v>
      </c>
      <c r="H14" s="2">
        <v>276.73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11"/>
      <c r="T14" s="11"/>
      <c r="U14" s="12"/>
    </row>
    <row r="15" spans="1:21" x14ac:dyDescent="0.3">
      <c r="A15" s="35">
        <f ca="1">DATE(YEAR($B$2),MONTH($B$2)+COUNTA($A$8:A14),1)</f>
        <v>43313</v>
      </c>
      <c r="B15" s="15">
        <f t="shared" si="4"/>
        <v>274.6556463090655</v>
      </c>
      <c r="C15" s="10">
        <v>136</v>
      </c>
      <c r="D15" s="2">
        <v>200.26</v>
      </c>
      <c r="E15" s="2">
        <v>378.17372442550402</v>
      </c>
      <c r="F15" s="2">
        <v>308.25765743814901</v>
      </c>
      <c r="G15" s="2">
        <v>309.22755983140502</v>
      </c>
      <c r="H15" s="2">
        <v>316.01493615933498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11"/>
      <c r="T15" s="11"/>
      <c r="U15" s="12"/>
    </row>
    <row r="16" spans="1:21" x14ac:dyDescent="0.3">
      <c r="A16" s="35">
        <f ca="1">DATE(YEAR($B$2),MONTH($B$2)+COUNTA($A$8:A15),1)</f>
        <v>43344</v>
      </c>
      <c r="B16" s="15">
        <f t="shared" si="4"/>
        <v>230.93665527250769</v>
      </c>
      <c r="C16" s="10">
        <v>187.07</v>
      </c>
      <c r="D16" s="2">
        <v>165.54</v>
      </c>
      <c r="E16" s="2">
        <v>303.844840216232</v>
      </c>
      <c r="F16" s="2">
        <v>276.56073973519801</v>
      </c>
      <c r="G16" s="2">
        <v>200.20435168361601</v>
      </c>
      <c r="H16" s="2">
        <v>252.4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11"/>
      <c r="T16" s="11"/>
      <c r="U16" s="12"/>
    </row>
    <row r="17" spans="1:21" x14ac:dyDescent="0.3">
      <c r="A17" s="35">
        <f ca="1">DATE(YEAR($B$2),MONTH($B$2)+COUNTA($A$8:A16),1)</f>
        <v>43374</v>
      </c>
      <c r="B17" s="15">
        <f t="shared" si="4"/>
        <v>189.85104160913181</v>
      </c>
      <c r="C17" s="10">
        <v>180.982</v>
      </c>
      <c r="D17" s="2">
        <v>243.51</v>
      </c>
      <c r="E17" s="2">
        <v>181.13899618746299</v>
      </c>
      <c r="F17" s="2">
        <v>211.90377991570301</v>
      </c>
      <c r="G17" s="2">
        <v>170.95803349367799</v>
      </c>
      <c r="H17" s="2">
        <v>150.613440057947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11"/>
      <c r="T17" s="11"/>
      <c r="U17" s="12"/>
    </row>
    <row r="18" spans="1:21" x14ac:dyDescent="0.3">
      <c r="A18" s="35">
        <f ca="1">DATE(YEAR($B$2),MONTH($B$2)+COUNTA($A$8:A17),1)</f>
        <v>43405</v>
      </c>
      <c r="B18" s="15">
        <f t="shared" si="4"/>
        <v>166.504322066643</v>
      </c>
      <c r="C18" s="10">
        <v>149.13</v>
      </c>
      <c r="D18" s="2">
        <v>153.03</v>
      </c>
      <c r="E18" s="2">
        <v>151.41066987355401</v>
      </c>
      <c r="F18" s="2">
        <v>225.18739236301701</v>
      </c>
      <c r="G18" s="2">
        <v>150.360669873554</v>
      </c>
      <c r="H18" s="2">
        <v>169.907200289733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11"/>
      <c r="T18" s="11"/>
      <c r="U18" s="12"/>
    </row>
    <row r="19" spans="1:21" ht="15" thickBot="1" x14ac:dyDescent="0.35">
      <c r="A19" s="35">
        <f ca="1">DATE(YEAR($B$2),MONTH($B$2)+COUNTA($A$8:A18),1)</f>
        <v>43435</v>
      </c>
      <c r="B19" s="15">
        <f t="shared" si="4"/>
        <v>152.536</v>
      </c>
      <c r="C19" s="10">
        <v>94.46</v>
      </c>
      <c r="D19" s="2">
        <v>146.02000000000001</v>
      </c>
      <c r="E19" s="2">
        <v>132.86000000000001</v>
      </c>
      <c r="F19" s="2">
        <v>222.31</v>
      </c>
      <c r="G19" s="2">
        <v>167.03</v>
      </c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11"/>
      <c r="T19" s="11"/>
      <c r="U19" s="12"/>
    </row>
    <row r="20" spans="1:21" ht="10.050000000000001" customHeight="1" thickBot="1" x14ac:dyDescent="0.35">
      <c r="A20" s="31"/>
      <c r="B20" s="3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3">
      <c r="A21" s="24"/>
      <c r="B21" s="27" t="s">
        <v>11</v>
      </c>
      <c r="C21" s="45">
        <f>IF(C$8="","",SUM(C$8:C$19))</f>
        <v>2074.0880000000002</v>
      </c>
      <c r="D21" s="46">
        <f t="shared" ref="D21:U21" si="5">IF(D$8="","",SUM(D$8:D$19))</f>
        <v>1931.9699999999998</v>
      </c>
      <c r="E21" s="46">
        <f t="shared" si="5"/>
        <v>2711.7444795299443</v>
      </c>
      <c r="F21" s="46">
        <f t="shared" si="5"/>
        <v>2924.2157630385068</v>
      </c>
      <c r="G21" s="46">
        <f t="shared" si="5"/>
        <v>2617.9764044186163</v>
      </c>
      <c r="H21" s="46">
        <f t="shared" si="5"/>
        <v>2431.07636129509</v>
      </c>
      <c r="I21" s="46" t="str">
        <f t="shared" si="5"/>
        <v/>
      </c>
      <c r="J21" s="46" t="str">
        <f t="shared" si="5"/>
        <v/>
      </c>
      <c r="K21" s="46" t="str">
        <f t="shared" si="5"/>
        <v/>
      </c>
      <c r="L21" s="46" t="str">
        <f t="shared" si="5"/>
        <v/>
      </c>
      <c r="M21" s="46" t="str">
        <f t="shared" si="5"/>
        <v/>
      </c>
      <c r="N21" s="46" t="str">
        <f t="shared" si="5"/>
        <v/>
      </c>
      <c r="O21" s="46" t="str">
        <f t="shared" si="5"/>
        <v/>
      </c>
      <c r="P21" s="46" t="str">
        <f t="shared" si="5"/>
        <v/>
      </c>
      <c r="Q21" s="46" t="str">
        <f t="shared" si="5"/>
        <v/>
      </c>
      <c r="R21" s="46" t="str">
        <f t="shared" si="5"/>
        <v/>
      </c>
      <c r="S21" s="46" t="str">
        <f t="shared" si="5"/>
        <v/>
      </c>
      <c r="T21" s="46" t="str">
        <f t="shared" si="5"/>
        <v/>
      </c>
      <c r="U21" s="46" t="str">
        <f t="shared" si="5"/>
        <v/>
      </c>
    </row>
    <row r="22" spans="1:21" x14ac:dyDescent="0.3">
      <c r="B22" s="14" t="s">
        <v>12</v>
      </c>
      <c r="C22" s="25">
        <f>IF(C$21="","",RANK(C21,$C$21:$U$21))</f>
        <v>5</v>
      </c>
      <c r="D22" s="25">
        <f t="shared" ref="D22:U22" si="6">IF(D$21="","",RANK(D21,$C$21:$U$21))</f>
        <v>6</v>
      </c>
      <c r="E22" s="25">
        <f t="shared" si="6"/>
        <v>2</v>
      </c>
      <c r="F22" s="25">
        <f t="shared" si="6"/>
        <v>1</v>
      </c>
      <c r="G22" s="25">
        <f t="shared" si="6"/>
        <v>3</v>
      </c>
      <c r="H22" s="25">
        <f t="shared" si="6"/>
        <v>4</v>
      </c>
      <c r="I22" s="25" t="str">
        <f t="shared" si="6"/>
        <v/>
      </c>
      <c r="J22" s="25" t="str">
        <f t="shared" si="6"/>
        <v/>
      </c>
      <c r="K22" s="25" t="str">
        <f t="shared" si="6"/>
        <v/>
      </c>
      <c r="L22" s="25" t="str">
        <f t="shared" si="6"/>
        <v/>
      </c>
      <c r="M22" s="25" t="str">
        <f t="shared" si="6"/>
        <v/>
      </c>
      <c r="N22" s="25" t="str">
        <f t="shared" si="6"/>
        <v/>
      </c>
      <c r="O22" s="25" t="str">
        <f t="shared" si="6"/>
        <v/>
      </c>
      <c r="P22" s="25" t="str">
        <f t="shared" si="6"/>
        <v/>
      </c>
      <c r="Q22" s="25" t="str">
        <f t="shared" si="6"/>
        <v/>
      </c>
      <c r="R22" s="25" t="str">
        <f t="shared" si="6"/>
        <v/>
      </c>
      <c r="S22" s="25" t="str">
        <f t="shared" si="6"/>
        <v/>
      </c>
      <c r="T22" s="25" t="str">
        <f t="shared" si="6"/>
        <v/>
      </c>
      <c r="U22" s="25" t="str">
        <f t="shared" si="6"/>
        <v/>
      </c>
    </row>
    <row r="23" spans="1:21" x14ac:dyDescent="0.3">
      <c r="B23" s="14" t="str">
        <f>'Set-up'!$C$3&amp;" needed to reach 1st "</f>
        <v xml:space="preserve">Km needed to reach 1st </v>
      </c>
      <c r="C23" s="26" t="str">
        <f ca="1">IF(C$7&lt;&gt;YEAR($B$1),"", IFERROR( INDEX($C$21:$U$21,MATCH(1,$C$22:$U$22,0))-C$21,"")   )</f>
        <v/>
      </c>
      <c r="D23" s="26" t="str">
        <f t="shared" ref="D23:U23" ca="1" si="7">IF(D$7&lt;&gt;YEAR($B$1),"", IFERROR( INDEX($C$21:$U$21,MATCH(1,$C$22:$U$22,0))-D$21,"")   )</f>
        <v/>
      </c>
      <c r="E23" s="26" t="str">
        <f t="shared" ca="1" si="7"/>
        <v/>
      </c>
      <c r="F23" s="26" t="str">
        <f t="shared" ca="1" si="7"/>
        <v/>
      </c>
      <c r="G23" s="26" t="str">
        <f t="shared" ca="1" si="7"/>
        <v/>
      </c>
      <c r="H23" s="26">
        <f t="shared" ca="1" si="7"/>
        <v>493.13940174341678</v>
      </c>
      <c r="I23" s="26" t="str">
        <f t="shared" ca="1" si="7"/>
        <v/>
      </c>
      <c r="J23" s="26" t="str">
        <f t="shared" ca="1" si="7"/>
        <v/>
      </c>
      <c r="K23" s="26" t="str">
        <f t="shared" ca="1" si="7"/>
        <v/>
      </c>
      <c r="L23" s="26" t="str">
        <f t="shared" ca="1" si="7"/>
        <v/>
      </c>
      <c r="M23" s="26" t="str">
        <f t="shared" ca="1" si="7"/>
        <v/>
      </c>
      <c r="N23" s="26" t="str">
        <f t="shared" ca="1" si="7"/>
        <v/>
      </c>
      <c r="O23" s="26" t="str">
        <f t="shared" ca="1" si="7"/>
        <v/>
      </c>
      <c r="P23" s="26" t="str">
        <f t="shared" ca="1" si="7"/>
        <v/>
      </c>
      <c r="Q23" s="26" t="str">
        <f t="shared" ca="1" si="7"/>
        <v/>
      </c>
      <c r="R23" s="26" t="str">
        <f t="shared" ca="1" si="7"/>
        <v/>
      </c>
      <c r="S23" s="26" t="str">
        <f t="shared" ca="1" si="7"/>
        <v/>
      </c>
      <c r="T23" s="26" t="str">
        <f t="shared" ca="1" si="7"/>
        <v/>
      </c>
      <c r="U23" s="26" t="str">
        <f t="shared" ca="1" si="7"/>
        <v/>
      </c>
    </row>
    <row r="24" spans="1:21" x14ac:dyDescent="0.3">
      <c r="B24" s="14" t="str">
        <f>'Set-up'!$C$3&amp;" needed to reach 2nd"</f>
        <v>Km needed to reach 2nd</v>
      </c>
      <c r="C24" s="26" t="str">
        <f ca="1">IF(C$7&lt;&gt;YEAR($B$1),"", IFERROR( INDEX($C$21:$U$21,MATCH(2,$C$22:$U$22,0))-C$21,"")   )</f>
        <v/>
      </c>
      <c r="D24" s="26" t="str">
        <f t="shared" ref="D24:U24" ca="1" si="8">IF(D$7&lt;&gt;YEAR($B$1),"", IFERROR( INDEX($C$21:$U$21,MATCH(2,$C$22:$U$22,0))-D$21,"")   )</f>
        <v/>
      </c>
      <c r="E24" s="26" t="str">
        <f t="shared" ca="1" si="8"/>
        <v/>
      </c>
      <c r="F24" s="26" t="str">
        <f t="shared" ca="1" si="8"/>
        <v/>
      </c>
      <c r="G24" s="26" t="str">
        <f t="shared" ca="1" si="8"/>
        <v/>
      </c>
      <c r="H24" s="26">
        <f t="shared" ca="1" si="8"/>
        <v>280.66811823485432</v>
      </c>
      <c r="I24" s="26" t="str">
        <f t="shared" ca="1" si="8"/>
        <v/>
      </c>
      <c r="J24" s="26" t="str">
        <f t="shared" ca="1" si="8"/>
        <v/>
      </c>
      <c r="K24" s="26" t="str">
        <f t="shared" ca="1" si="8"/>
        <v/>
      </c>
      <c r="L24" s="26" t="str">
        <f t="shared" ca="1" si="8"/>
        <v/>
      </c>
      <c r="M24" s="26" t="str">
        <f t="shared" ca="1" si="8"/>
        <v/>
      </c>
      <c r="N24" s="26" t="str">
        <f t="shared" ca="1" si="8"/>
        <v/>
      </c>
      <c r="O24" s="26" t="str">
        <f t="shared" ca="1" si="8"/>
        <v/>
      </c>
      <c r="P24" s="26" t="str">
        <f t="shared" ca="1" si="8"/>
        <v/>
      </c>
      <c r="Q24" s="26" t="str">
        <f t="shared" ca="1" si="8"/>
        <v/>
      </c>
      <c r="R24" s="26" t="str">
        <f t="shared" ca="1" si="8"/>
        <v/>
      </c>
      <c r="S24" s="26" t="str">
        <f t="shared" ca="1" si="8"/>
        <v/>
      </c>
      <c r="T24" s="26" t="str">
        <f t="shared" ca="1" si="8"/>
        <v/>
      </c>
      <c r="U24" s="26" t="str">
        <f t="shared" ca="1" si="8"/>
        <v/>
      </c>
    </row>
    <row r="25" spans="1:21" ht="15" thickBot="1" x14ac:dyDescent="0.35">
      <c r="A25" s="28"/>
      <c r="B25" s="29" t="str">
        <f>'Set-up'!$C$3&amp;" needed to reach 3rd"</f>
        <v>Km needed to reach 3rd</v>
      </c>
      <c r="C25" s="34" t="str">
        <f ca="1">IF(C$7&lt;&gt;YEAR($B$1),"", IFERROR( INDEX($C$21:$U$21,MATCH(3,$C$22:$U$22,0))-C$21,"")   )</f>
        <v/>
      </c>
      <c r="D25" s="34" t="str">
        <f t="shared" ref="D25:U25" ca="1" si="9">IF(D$7&lt;&gt;YEAR($B$1),"", IFERROR( INDEX($C$21:$U$21,MATCH(3,$C$22:$U$22,0))-D$21,"")   )</f>
        <v/>
      </c>
      <c r="E25" s="34" t="str">
        <f t="shared" ca="1" si="9"/>
        <v/>
      </c>
      <c r="F25" s="34" t="str">
        <f t="shared" ca="1" si="9"/>
        <v/>
      </c>
      <c r="G25" s="34" t="str">
        <f t="shared" ca="1" si="9"/>
        <v/>
      </c>
      <c r="H25" s="34">
        <f t="shared" ca="1" si="9"/>
        <v>186.9000431235263</v>
      </c>
      <c r="I25" s="34" t="str">
        <f t="shared" ca="1" si="9"/>
        <v/>
      </c>
      <c r="J25" s="34" t="str">
        <f t="shared" ca="1" si="9"/>
        <v/>
      </c>
      <c r="K25" s="34" t="str">
        <f t="shared" ca="1" si="9"/>
        <v/>
      </c>
      <c r="L25" s="34" t="str">
        <f t="shared" ca="1" si="9"/>
        <v/>
      </c>
      <c r="M25" s="34" t="str">
        <f t="shared" ca="1" si="9"/>
        <v/>
      </c>
      <c r="N25" s="34" t="str">
        <f t="shared" ca="1" si="9"/>
        <v/>
      </c>
      <c r="O25" s="34" t="str">
        <f t="shared" ca="1" si="9"/>
        <v/>
      </c>
      <c r="P25" s="34" t="str">
        <f t="shared" ca="1" si="9"/>
        <v/>
      </c>
      <c r="Q25" s="34" t="str">
        <f t="shared" ca="1" si="9"/>
        <v/>
      </c>
      <c r="R25" s="34" t="str">
        <f t="shared" ca="1" si="9"/>
        <v/>
      </c>
      <c r="S25" s="34" t="str">
        <f t="shared" ca="1" si="9"/>
        <v/>
      </c>
      <c r="T25" s="34" t="str">
        <f t="shared" ca="1" si="9"/>
        <v/>
      </c>
      <c r="U25" s="34" t="str">
        <f t="shared" ca="1" si="9"/>
        <v/>
      </c>
    </row>
    <row r="26" spans="1:21" x14ac:dyDescent="0.3">
      <c r="A26" s="11"/>
      <c r="B26" s="33" t="s">
        <v>10</v>
      </c>
      <c r="C26" s="37">
        <v>210</v>
      </c>
      <c r="D26" s="38">
        <v>182</v>
      </c>
      <c r="E26" s="38">
        <v>231</v>
      </c>
      <c r="F26" s="38">
        <v>226</v>
      </c>
      <c r="G26" s="38">
        <v>191</v>
      </c>
      <c r="H26" s="38">
        <v>173</v>
      </c>
      <c r="I26" s="44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5" thickBot="1" x14ac:dyDescent="0.35">
      <c r="A27" s="28"/>
      <c r="B27" s="29" t="str">
        <f>"Average "&amp;'Set-up'!$C$3&amp;" per run"</f>
        <v>Average Km per run</v>
      </c>
      <c r="C27" s="39">
        <f>IFERROR(C21/C26,"")</f>
        <v>9.8766095238095239</v>
      </c>
      <c r="D27" s="40">
        <f t="shared" ref="D27:U27" si="10">IFERROR(D21/D26,"")</f>
        <v>10.615219780219778</v>
      </c>
      <c r="E27" s="40">
        <f t="shared" si="10"/>
        <v>11.73915359103872</v>
      </c>
      <c r="F27" s="40">
        <f t="shared" si="10"/>
        <v>12.93900780105534</v>
      </c>
      <c r="G27" s="40">
        <f t="shared" si="10"/>
        <v>13.706682745647205</v>
      </c>
      <c r="H27" s="40">
        <f t="shared" si="10"/>
        <v>14.05246451615659</v>
      </c>
      <c r="I27" s="40" t="str">
        <f t="shared" si="10"/>
        <v/>
      </c>
      <c r="J27" s="40" t="str">
        <f t="shared" si="10"/>
        <v/>
      </c>
      <c r="K27" s="40" t="str">
        <f t="shared" si="10"/>
        <v/>
      </c>
      <c r="L27" s="40" t="str">
        <f t="shared" si="10"/>
        <v/>
      </c>
      <c r="M27" s="40" t="str">
        <f t="shared" si="10"/>
        <v/>
      </c>
      <c r="N27" s="40" t="str">
        <f t="shared" si="10"/>
        <v/>
      </c>
      <c r="O27" s="40" t="str">
        <f t="shared" si="10"/>
        <v/>
      </c>
      <c r="P27" s="40" t="str">
        <f t="shared" si="10"/>
        <v/>
      </c>
      <c r="Q27" s="40" t="str">
        <f t="shared" si="10"/>
        <v/>
      </c>
      <c r="R27" s="40" t="str">
        <f t="shared" si="10"/>
        <v/>
      </c>
      <c r="S27" s="40" t="str">
        <f t="shared" si="10"/>
        <v/>
      </c>
      <c r="T27" s="40" t="str">
        <f t="shared" si="10"/>
        <v/>
      </c>
      <c r="U27" s="40" t="str">
        <f t="shared" si="10"/>
        <v/>
      </c>
    </row>
    <row r="28" spans="1:2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3.2" customHeight="1" thickBot="1" x14ac:dyDescent="0.3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3">
      <c r="A30" s="24"/>
      <c r="B30" s="27" t="str">
        <f ca="1">IFERROR("Totals YTD "&amp;TEXT($A$8,"mmm")&amp;" to "&amp;TEXT(INDEX($A$8:$A$19,COUNT(INDEX($C$8:$U$19,0,YEAR($B$1)-'Set-up'!$C$2+1))),"mmm"),"Totals YTD")</f>
        <v>Totals YTD Jan to Nov</v>
      </c>
      <c r="C30" s="37">
        <f ca="1">IF(C$8="","",SUM(OFFSET(C8,0,0,'Set-up'!$C$12,1)))</f>
        <v>1979.6280000000002</v>
      </c>
      <c r="D30" s="38">
        <f ca="1">IF(D$8="","",SUM(OFFSET(D8,0,0,'Set-up'!$C$12,1)))</f>
        <v>1785.9499999999998</v>
      </c>
      <c r="E30" s="38">
        <f ca="1">IF(E$8="","",SUM(OFFSET(E8,0,0,'Set-up'!$C$12,1)))</f>
        <v>2578.8844795299442</v>
      </c>
      <c r="F30" s="38">
        <f ca="1">IF(F$8="","",SUM(OFFSET(F8,0,0,'Set-up'!$C$12,1)))</f>
        <v>2701.9057630385068</v>
      </c>
      <c r="G30" s="38">
        <f ca="1">IF(G$8="","",SUM(OFFSET(G8,0,0,'Set-up'!$C$12,1)))</f>
        <v>2450.9464044186161</v>
      </c>
      <c r="H30" s="38">
        <f ca="1">IF(H$8="","",SUM(OFFSET(H8,0,0,'Set-up'!$C$12,1)))</f>
        <v>2431.07636129509</v>
      </c>
      <c r="I30" s="38" t="str">
        <f ca="1">IF(I$8="","",SUM(OFFSET(I8,0,0,'Set-up'!$C$12,1)))</f>
        <v/>
      </c>
      <c r="J30" s="38" t="str">
        <f ca="1">IF(J$8="","",SUM(OFFSET(J8,0,0,'Set-up'!$C$12,1)))</f>
        <v/>
      </c>
      <c r="K30" s="38" t="str">
        <f ca="1">IF(K$8="","",SUM(OFFSET(K8,0,0,'Set-up'!$C$12,1)))</f>
        <v/>
      </c>
      <c r="L30" s="38" t="str">
        <f ca="1">IF(L$8="","",SUM(OFFSET(L8,0,0,'Set-up'!$C$12,1)))</f>
        <v/>
      </c>
      <c r="M30" s="38" t="str">
        <f ca="1">IF(M$8="","",SUM(OFFSET(M8,0,0,'Set-up'!$C$12,1)))</f>
        <v/>
      </c>
      <c r="N30" s="38" t="str">
        <f ca="1">IF(N$8="","",SUM(OFFSET(N8,0,0,'Set-up'!$C$12,1)))</f>
        <v/>
      </c>
      <c r="O30" s="38" t="str">
        <f ca="1">IF(O$8="","",SUM(OFFSET(O8,0,0,'Set-up'!$C$12,1)))</f>
        <v/>
      </c>
      <c r="P30" s="38" t="str">
        <f ca="1">IF(P$8="","",SUM(OFFSET(P8,0,0,'Set-up'!$C$12,1)))</f>
        <v/>
      </c>
      <c r="Q30" s="38" t="str">
        <f ca="1">IF(Q$8="","",SUM(OFFSET(Q8,0,0,'Set-up'!$C$12,1)))</f>
        <v/>
      </c>
      <c r="R30" s="38" t="str">
        <f ca="1">IF(R$8="","",SUM(OFFSET(R8,0,0,'Set-up'!$C$12,1)))</f>
        <v/>
      </c>
      <c r="S30" s="38" t="str">
        <f ca="1">IF(S$8="","",SUM(OFFSET(S8,0,0,'Set-up'!$C$12,1)))</f>
        <v/>
      </c>
      <c r="T30" s="38" t="str">
        <f ca="1">IF(T$8="","",SUM(OFFSET(T8,0,0,'Set-up'!$C$12,1)))</f>
        <v/>
      </c>
      <c r="U30" s="38" t="str">
        <f ca="1">IF(U$8="","",SUM(OFFSET(U8,0,0,'Set-up'!$C$12,1)))</f>
        <v/>
      </c>
    </row>
    <row r="31" spans="1:21" ht="15" thickBot="1" x14ac:dyDescent="0.35">
      <c r="A31" s="28"/>
      <c r="B31" s="29" t="str">
        <f ca="1">IFERROR("Rank Totals YTD "&amp;TEXT($A$8,"mmm")&amp;" to "&amp;TEXT(INDEX($A$8:$A$19,COUNT(INDEX($C$8:$U$19,0,YEAR($B$1)-'Set-up'!$C$2+1))),"mmm"),"Rank Totals YTD")</f>
        <v>Rank Totals YTD Jan to Nov</v>
      </c>
      <c r="C31" s="23">
        <f t="shared" ref="C31:U31" ca="1" si="11">IF(C$30="","",RANK(C30,$C$30:$U$30))</f>
        <v>5</v>
      </c>
      <c r="D31" s="23">
        <f t="shared" ca="1" si="11"/>
        <v>6</v>
      </c>
      <c r="E31" s="23">
        <f t="shared" ca="1" si="11"/>
        <v>2</v>
      </c>
      <c r="F31" s="23">
        <f t="shared" ca="1" si="11"/>
        <v>1</v>
      </c>
      <c r="G31" s="23">
        <f t="shared" ca="1" si="11"/>
        <v>3</v>
      </c>
      <c r="H31" s="23">
        <f t="shared" ca="1" si="11"/>
        <v>4</v>
      </c>
      <c r="I31" s="23" t="str">
        <f t="shared" ca="1" si="11"/>
        <v/>
      </c>
      <c r="J31" s="23" t="str">
        <f t="shared" ca="1" si="11"/>
        <v/>
      </c>
      <c r="K31" s="23" t="str">
        <f t="shared" ca="1" si="11"/>
        <v/>
      </c>
      <c r="L31" s="23" t="str">
        <f t="shared" ca="1" si="11"/>
        <v/>
      </c>
      <c r="M31" s="23" t="str">
        <f t="shared" ca="1" si="11"/>
        <v/>
      </c>
      <c r="N31" s="23" t="str">
        <f t="shared" ca="1" si="11"/>
        <v/>
      </c>
      <c r="O31" s="23" t="str">
        <f t="shared" ca="1" si="11"/>
        <v/>
      </c>
      <c r="P31" s="23" t="str">
        <f t="shared" ca="1" si="11"/>
        <v/>
      </c>
      <c r="Q31" s="23" t="str">
        <f t="shared" ca="1" si="11"/>
        <v/>
      </c>
      <c r="R31" s="23" t="str">
        <f t="shared" ca="1" si="11"/>
        <v/>
      </c>
      <c r="S31" s="23" t="str">
        <f t="shared" ca="1" si="11"/>
        <v/>
      </c>
      <c r="T31" s="23" t="str">
        <f t="shared" ca="1" si="11"/>
        <v/>
      </c>
      <c r="U31" s="23" t="str">
        <f t="shared" ca="1" si="11"/>
        <v/>
      </c>
    </row>
  </sheetData>
  <conditionalFormatting sqref="C7:U7">
    <cfRule type="expression" dxfId="82" priority="19">
      <formula>C$7=YEAR($B$1)</formula>
    </cfRule>
    <cfRule type="expression" dxfId="81" priority="39">
      <formula>#REF!=C7</formula>
    </cfRule>
  </conditionalFormatting>
  <conditionalFormatting sqref="C8:R19">
    <cfRule type="aboveAverage" dxfId="80" priority="40" stopIfTrue="1" aboveAverage="0" stdDev="2"/>
    <cfRule type="aboveAverage" dxfId="79" priority="41" stopIfTrue="1" aboveAverage="0" stdDev="1"/>
    <cfRule type="aboveAverage" dxfId="78" priority="42" stopIfTrue="1" stdDev="2"/>
    <cfRule type="aboveAverage" dxfId="77" priority="43" stopIfTrue="1" stdDev="1"/>
    <cfRule type="aboveAverage" dxfId="76" priority="44" stopIfTrue="1" equalAverage="1"/>
  </conditionalFormatting>
  <conditionalFormatting sqref="B8:B19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{69C7D433-A64E-4A57-9B48-2B4DFD149A7A}</x14:id>
        </ext>
      </extLst>
    </cfRule>
  </conditionalFormatting>
  <conditionalFormatting sqref="A8:A19">
    <cfRule type="expression" dxfId="75" priority="21">
      <formula>MONTH($A8)&lt;=MONTH($B$1)</formula>
    </cfRule>
  </conditionalFormatting>
  <conditionalFormatting sqref="C3:U3">
    <cfRule type="expression" dxfId="74" priority="20">
      <formula>C3&lt;&gt;""</formula>
    </cfRule>
  </conditionalFormatting>
  <conditionalFormatting sqref="C8:U19">
    <cfRule type="expression" dxfId="73" priority="18">
      <formula>C$7&lt;=YEAR($B$1)</formula>
    </cfRule>
  </conditionalFormatting>
  <conditionalFormatting sqref="C30:U30">
    <cfRule type="top10" dxfId="72" priority="13" stopIfTrue="1" percent="1" rank="20"/>
    <cfRule type="top10" dxfId="71" priority="14" stopIfTrue="1" percent="1" rank="30"/>
    <cfRule type="top10" dxfId="70" priority="15" stopIfTrue="1" percent="1" rank="50"/>
    <cfRule type="top10" dxfId="69" priority="16" percent="1" rank="60"/>
  </conditionalFormatting>
  <conditionalFormatting sqref="C21:U21">
    <cfRule type="top10" dxfId="68" priority="9" stopIfTrue="1" percent="1" rank="20"/>
    <cfRule type="top10" dxfId="67" priority="10" stopIfTrue="1" percent="1" rank="30"/>
    <cfRule type="top10" dxfId="66" priority="11" stopIfTrue="1" percent="1" rank="50"/>
    <cfRule type="top10" dxfId="65" priority="12" percent="1" rank="60"/>
  </conditionalFormatting>
  <conditionalFormatting sqref="C26:U26">
    <cfRule type="top10" dxfId="64" priority="5" stopIfTrue="1" percent="1" rank="20"/>
    <cfRule type="top10" dxfId="63" priority="6" stopIfTrue="1" percent="1" rank="30"/>
    <cfRule type="top10" dxfId="62" priority="7" stopIfTrue="1" percent="1" rank="50"/>
    <cfRule type="top10" dxfId="61" priority="8" percent="1" rank="60"/>
  </conditionalFormatting>
  <conditionalFormatting sqref="C27:U27">
    <cfRule type="top10" dxfId="60" priority="1" stopIfTrue="1" percent="1" rank="20"/>
    <cfRule type="top10" dxfId="59" priority="2" stopIfTrue="1" percent="1" rank="30"/>
    <cfRule type="top10" dxfId="58" priority="3" stopIfTrue="1" percent="1" rank="50"/>
    <cfRule type="top10" dxfId="57" priority="4" percent="1" rank="60"/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C7D433-A64E-4A57-9B48-2B4DFD149A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B8:B19</xm:sqref>
        </x14:conditionalFormatting>
        <x14:conditionalFormatting xmlns:xm="http://schemas.microsoft.com/office/excel/2006/main">
          <x14:cfRule type="expression" priority="22" id="{E3AB9BF3-65AE-4167-8197-A4805E51CA20}">
            <xm:f>AND(C$7&lt;=YEAR(TODAY()),  COUNT(INDEX($C$8:$U$19,0,YEAR($B$1)-'Set-up'!$C$2+1))=MONTH($A8))</xm:f>
            <x14:dxf>
              <border>
                <left/>
                <right/>
                <top/>
                <bottom style="dashDotDot">
                  <color auto="1"/>
                </bottom>
                <vertical/>
                <horizontal/>
              </border>
            </x14:dxf>
          </x14:cfRule>
          <xm:sqref>C8:U19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7AEB-23C9-43CF-9C33-C41BF76E1919}">
  <sheetPr>
    <tabColor rgb="FF00B050"/>
  </sheetPr>
  <dimension ref="A7:D19"/>
  <sheetViews>
    <sheetView showGridLines="0" showRowColHeaders="0" workbookViewId="0">
      <selection activeCell="A7" sqref="A7"/>
    </sheetView>
  </sheetViews>
  <sheetFormatPr defaultRowHeight="14.4" x14ac:dyDescent="0.3"/>
  <sheetData>
    <row r="7" spans="1:4" x14ac:dyDescent="0.3">
      <c r="B7" s="41">
        <f ca="1">IFERROR(OFFSET('Running Tracker'!$C7,0,MATCH(YEAR('Running Tracker'!$B$1),'Running Tracker'!$C$7:$U$7,0)-3,1,1),"Year A")</f>
        <v>2016</v>
      </c>
      <c r="C7" s="41">
        <f ca="1">IFERROR(OFFSET('Running Tracker'!$C7,0,MATCH(YEAR('Running Tracker'!$B$1),'Running Tracker'!$C$7:$U$7,0)-2,1,1),"Year B")</f>
        <v>2017</v>
      </c>
      <c r="D7" s="41">
        <f ca="1">IFERROR(OFFSET('Running Tracker'!$C7,0,MATCH(YEAR('Running Tracker'!$B$1),'Running Tracker'!$C$7:$U$7,0)-1,1,1),"Year C")</f>
        <v>2018</v>
      </c>
    </row>
    <row r="8" spans="1:4" x14ac:dyDescent="0.3">
      <c r="A8" s="42">
        <f ca="1">'Running Tracker'!A8</f>
        <v>43101</v>
      </c>
      <c r="B8" s="43">
        <f ca="1">IF(OFFSET('Running Tracker'!$C8,0,MATCH(YEAR('Running Tracker'!$B$1),'Running Tracker'!$C$7:$U$7,0)-3,1,1)="",NA(),OFFSET('Running Tracker'!$C8,0,MATCH(YEAR('Running Tracker'!$B$1),'Running Tracker'!$C$7:$U$7,0)-3,1,1))</f>
        <v>265.14</v>
      </c>
      <c r="C8" s="43">
        <f ca="1">IF(OFFSET('Running Tracker'!$C8,0,MATCH(YEAR('Running Tracker'!$B$1),'Running Tracker'!$C$7:$U$7,0)-2,1,1)="",NA(),OFFSET('Running Tracker'!$C8,0,MATCH(YEAR('Running Tracker'!$B$1),'Running Tracker'!$C$7:$U$7,0)-2,1,1))</f>
        <v>237.75</v>
      </c>
      <c r="D8" s="43">
        <f ca="1">IF(OFFSET('Running Tracker'!$C8,0,MATCH(YEAR('Running Tracker'!$B$1),'Running Tracker'!$C$7:$U$7,0)-1,1,1)="",NA(),OFFSET('Running Tracker'!$C8,0,MATCH(YEAR('Running Tracker'!$B$1),'Running Tracker'!$C$7:$U$7,0)-1,1,1))</f>
        <v>209.31</v>
      </c>
    </row>
    <row r="9" spans="1:4" x14ac:dyDescent="0.3">
      <c r="A9" s="42">
        <f ca="1">'Running Tracker'!A9</f>
        <v>43132</v>
      </c>
      <c r="B9" s="43">
        <f ca="1">IF(OFFSET('Running Tracker'!$C9,0,MATCH(YEAR('Running Tracker'!$B$1),'Running Tracker'!$C$7:$U$7,0)-3,1,1)="",NA(),OFFSET('Running Tracker'!$C9,0,MATCH(YEAR('Running Tracker'!$B$1),'Running Tracker'!$C$7:$U$7,0)-3,1,1))</f>
        <v>191.76</v>
      </c>
      <c r="C9" s="43">
        <f ca="1">IF(OFFSET('Running Tracker'!$C9,0,MATCH(YEAR('Running Tracker'!$B$1),'Running Tracker'!$C$7:$U$7,0)-2,1,1)="",NA(),OFFSET('Running Tracker'!$C9,0,MATCH(YEAR('Running Tracker'!$B$1),'Running Tracker'!$C$7:$U$7,0)-2,1,1))</f>
        <v>180.12</v>
      </c>
      <c r="D9" s="43">
        <f ca="1">IF(OFFSET('Running Tracker'!$C9,0,MATCH(YEAR('Running Tracker'!$B$1),'Running Tracker'!$C$7:$U$7,0)-1,1,1)="",NA(),OFFSET('Running Tracker'!$C9,0,MATCH(YEAR('Running Tracker'!$B$1),'Running Tracker'!$C$7:$U$7,0)-1,1,1))</f>
        <v>216.29</v>
      </c>
    </row>
    <row r="10" spans="1:4" x14ac:dyDescent="0.3">
      <c r="A10" s="42">
        <f ca="1">'Running Tracker'!A10</f>
        <v>43160</v>
      </c>
      <c r="B10" s="43">
        <f ca="1">IF(OFFSET('Running Tracker'!$C10,0,MATCH(YEAR('Running Tracker'!$B$1),'Running Tracker'!$C$7:$U$7,0)-3,1,1)="",NA(),OFFSET('Running Tracker'!$C10,0,MATCH(YEAR('Running Tracker'!$B$1),'Running Tracker'!$C$7:$U$7,0)-3,1,1))</f>
        <v>239</v>
      </c>
      <c r="C10" s="43">
        <f ca="1">IF(OFFSET('Running Tracker'!$C10,0,MATCH(YEAR('Running Tracker'!$B$1),'Running Tracker'!$C$7:$U$7,0)-2,1,1)="",NA(),OFFSET('Running Tracker'!$C10,0,MATCH(YEAR('Running Tracker'!$B$1),'Running Tracker'!$C$7:$U$7,0)-2,1,1))</f>
        <v>260.5</v>
      </c>
      <c r="D10" s="43">
        <f ca="1">IF(OFFSET('Running Tracker'!$C10,0,MATCH(YEAR('Running Tracker'!$B$1),'Running Tracker'!$C$7:$U$7,0)-1,1,1)="",NA(),OFFSET('Running Tracker'!$C10,0,MATCH(YEAR('Running Tracker'!$B$1),'Running Tracker'!$C$7:$U$7,0)-1,1,1))</f>
        <v>251.9</v>
      </c>
    </row>
    <row r="11" spans="1:4" x14ac:dyDescent="0.3">
      <c r="A11" s="42">
        <f ca="1">'Running Tracker'!A11</f>
        <v>43191</v>
      </c>
      <c r="B11" s="43">
        <f ca="1">IF(OFFSET('Running Tracker'!$C11,0,MATCH(YEAR('Running Tracker'!$B$1),'Running Tracker'!$C$7:$U$7,0)-3,1,1)="",NA(),OFFSET('Running Tracker'!$C11,0,MATCH(YEAR('Running Tracker'!$B$1),'Running Tracker'!$C$7:$U$7,0)-3,1,1))</f>
        <v>196.98</v>
      </c>
      <c r="C11" s="43">
        <f ca="1">IF(OFFSET('Running Tracker'!$C11,0,MATCH(YEAR('Running Tracker'!$B$1),'Running Tracker'!$C$7:$U$7,0)-2,1,1)="",NA(),OFFSET('Running Tracker'!$C11,0,MATCH(YEAR('Running Tracker'!$B$1),'Running Tracker'!$C$7:$U$7,0)-2,1,1))</f>
        <v>231.22722489462799</v>
      </c>
      <c r="D11" s="43">
        <f ca="1">IF(OFFSET('Running Tracker'!$C11,0,MATCH(YEAR('Running Tracker'!$B$1),'Running Tracker'!$C$7:$U$7,0)-1,1,1)="",NA(),OFFSET('Running Tracker'!$C11,0,MATCH(YEAR('Running Tracker'!$B$1),'Running Tracker'!$C$7:$U$7,0)-1,1,1))</f>
        <v>122.96</v>
      </c>
    </row>
    <row r="12" spans="1:4" x14ac:dyDescent="0.3">
      <c r="A12" s="42">
        <f ca="1">'Running Tracker'!A12</f>
        <v>43221</v>
      </c>
      <c r="B12" s="43">
        <f ca="1">IF(OFFSET('Running Tracker'!$C12,0,MATCH(YEAR('Running Tracker'!$B$1),'Running Tracker'!$C$7:$U$7,0)-3,1,1)="",NA(),OFFSET('Running Tracker'!$C12,0,MATCH(YEAR('Running Tracker'!$B$1),'Running Tracker'!$C$7:$U$7,0)-3,1,1))</f>
        <v>302.67737155419201</v>
      </c>
      <c r="C12" s="43">
        <f ca="1">IF(OFFSET('Running Tracker'!$C12,0,MATCH(YEAR('Running Tracker'!$B$1),'Running Tracker'!$C$7:$U$7,0)-2,1,1)="",NA(),OFFSET('Running Tracker'!$C12,0,MATCH(YEAR('Running Tracker'!$B$1),'Running Tracker'!$C$7:$U$7,0)-2,1,1))</f>
        <v>226.170502405165</v>
      </c>
      <c r="D12" s="43">
        <f ca="1">IF(OFFSET('Running Tracker'!$C12,0,MATCH(YEAR('Running Tracker'!$B$1),'Running Tracker'!$C$7:$U$7,0)-1,1,1)="",NA(),OFFSET('Running Tracker'!$C12,0,MATCH(YEAR('Running Tracker'!$B$1),'Running Tracker'!$C$7:$U$7,0)-1,1,1))</f>
        <v>168.76376023178699</v>
      </c>
    </row>
    <row r="13" spans="1:4" x14ac:dyDescent="0.3">
      <c r="A13" s="42">
        <f ca="1">'Running Tracker'!A13</f>
        <v>43252</v>
      </c>
      <c r="B13" s="43">
        <f ca="1">IF(OFFSET('Running Tracker'!$C13,0,MATCH(YEAR('Running Tracker'!$B$1),'Running Tracker'!$C$7:$U$7,0)-3,1,1)="",NA(),OFFSET('Running Tracker'!$C13,0,MATCH(YEAR('Running Tracker'!$B$1),'Running Tracker'!$C$7:$U$7,0)-3,1,1))</f>
        <v>269.696157907273</v>
      </c>
      <c r="C13" s="43">
        <f ca="1">IF(OFFSET('Running Tracker'!$C13,0,MATCH(YEAR('Running Tracker'!$B$1),'Running Tracker'!$C$7:$U$7,0)-2,1,1)="",NA(),OFFSET('Running Tracker'!$C13,0,MATCH(YEAR('Running Tracker'!$B$1),'Running Tracker'!$C$7:$U$7,0)-2,1,1))</f>
        <v>304.35806223656999</v>
      </c>
      <c r="D13" s="43">
        <f ca="1">IF(OFFSET('Running Tracker'!$C13,0,MATCH(YEAR('Running Tracker'!$B$1),'Running Tracker'!$C$7:$U$7,0)-1,1,1)="",NA(),OFFSET('Running Tracker'!$C13,0,MATCH(YEAR('Running Tracker'!$B$1),'Running Tracker'!$C$7:$U$7,0)-1,1,1))</f>
        <v>296.18702455628801</v>
      </c>
    </row>
    <row r="14" spans="1:4" x14ac:dyDescent="0.3">
      <c r="A14" s="42">
        <f ca="1">'Running Tracker'!A14</f>
        <v>43282</v>
      </c>
      <c r="B14" s="43">
        <f ca="1">IF(OFFSET('Running Tracker'!$C14,0,MATCH(YEAR('Running Tracker'!$B$1),'Running Tracker'!$C$7:$U$7,0)-3,1,1)="",NA(),OFFSET('Running Tracker'!$C14,0,MATCH(YEAR('Running Tracker'!$B$1),'Running Tracker'!$C$7:$U$7,0)-3,1,1))</f>
        <v>214.74266412497499</v>
      </c>
      <c r="C14" s="43">
        <f ca="1">IF(OFFSET('Running Tracker'!$C14,0,MATCH(YEAR('Running Tracker'!$B$1),'Running Tracker'!$C$7:$U$7,0)-2,1,1)="",NA(),OFFSET('Running Tracker'!$C14,0,MATCH(YEAR('Running Tracker'!$B$1),'Running Tracker'!$C$7:$U$7,0)-2,1,1))</f>
        <v>180.07</v>
      </c>
      <c r="D14" s="43">
        <f ca="1">IF(OFFSET('Running Tracker'!$C14,0,MATCH(YEAR('Running Tracker'!$B$1),'Running Tracker'!$C$7:$U$7,0)-1,1,1)="",NA(),OFFSET('Running Tracker'!$C14,0,MATCH(YEAR('Running Tracker'!$B$1),'Running Tracker'!$C$7:$U$7,0)-1,1,1))</f>
        <v>276.73</v>
      </c>
    </row>
    <row r="15" spans="1:4" x14ac:dyDescent="0.3">
      <c r="A15" s="42">
        <f ca="1">'Running Tracker'!A15</f>
        <v>43313</v>
      </c>
      <c r="B15" s="43">
        <f ca="1">IF(OFFSET('Running Tracker'!$C15,0,MATCH(YEAR('Running Tracker'!$B$1),'Running Tracker'!$C$7:$U$7,0)-3,1,1)="",NA(),OFFSET('Running Tracker'!$C15,0,MATCH(YEAR('Running Tracker'!$B$1),'Running Tracker'!$C$7:$U$7,0)-3,1,1))</f>
        <v>308.25765743814901</v>
      </c>
      <c r="C15" s="43">
        <f ca="1">IF(OFFSET('Running Tracker'!$C15,0,MATCH(YEAR('Running Tracker'!$B$1),'Running Tracker'!$C$7:$U$7,0)-2,1,1)="",NA(),OFFSET('Running Tracker'!$C15,0,MATCH(YEAR('Running Tracker'!$B$1),'Running Tracker'!$C$7:$U$7,0)-2,1,1))</f>
        <v>309.22755983140502</v>
      </c>
      <c r="D15" s="43">
        <f ca="1">IF(OFFSET('Running Tracker'!$C15,0,MATCH(YEAR('Running Tracker'!$B$1),'Running Tracker'!$C$7:$U$7,0)-1,1,1)="",NA(),OFFSET('Running Tracker'!$C15,0,MATCH(YEAR('Running Tracker'!$B$1),'Running Tracker'!$C$7:$U$7,0)-1,1,1))</f>
        <v>316.01493615933498</v>
      </c>
    </row>
    <row r="16" spans="1:4" x14ac:dyDescent="0.3">
      <c r="A16" s="42">
        <f ca="1">'Running Tracker'!A16</f>
        <v>43344</v>
      </c>
      <c r="B16" s="43">
        <f ca="1">IF(OFFSET('Running Tracker'!$C16,0,MATCH(YEAR('Running Tracker'!$B$1),'Running Tracker'!$C$7:$U$7,0)-3,1,1)="",NA(),OFFSET('Running Tracker'!$C16,0,MATCH(YEAR('Running Tracker'!$B$1),'Running Tracker'!$C$7:$U$7,0)-3,1,1))</f>
        <v>276.56073973519801</v>
      </c>
      <c r="C16" s="43">
        <f ca="1">IF(OFFSET('Running Tracker'!$C16,0,MATCH(YEAR('Running Tracker'!$B$1),'Running Tracker'!$C$7:$U$7,0)-2,1,1)="",NA(),OFFSET('Running Tracker'!$C16,0,MATCH(YEAR('Running Tracker'!$B$1),'Running Tracker'!$C$7:$U$7,0)-2,1,1))</f>
        <v>200.20435168361601</v>
      </c>
      <c r="D16" s="43">
        <f ca="1">IF(OFFSET('Running Tracker'!$C16,0,MATCH(YEAR('Running Tracker'!$B$1),'Running Tracker'!$C$7:$U$7,0)-1,1,1)="",NA(),OFFSET('Running Tracker'!$C16,0,MATCH(YEAR('Running Tracker'!$B$1),'Running Tracker'!$C$7:$U$7,0)-1,1,1))</f>
        <v>252.4</v>
      </c>
    </row>
    <row r="17" spans="1:4" x14ac:dyDescent="0.3">
      <c r="A17" s="42">
        <f ca="1">'Running Tracker'!A17</f>
        <v>43374</v>
      </c>
      <c r="B17" s="43">
        <f ca="1">IF(OFFSET('Running Tracker'!$C17,0,MATCH(YEAR('Running Tracker'!$B$1),'Running Tracker'!$C$7:$U$7,0)-3,1,1)="",NA(),OFFSET('Running Tracker'!$C17,0,MATCH(YEAR('Running Tracker'!$B$1),'Running Tracker'!$C$7:$U$7,0)-3,1,1))</f>
        <v>211.90377991570301</v>
      </c>
      <c r="C17" s="43">
        <f ca="1">IF(OFFSET('Running Tracker'!$C17,0,MATCH(YEAR('Running Tracker'!$B$1),'Running Tracker'!$C$7:$U$7,0)-2,1,1)="",NA(),OFFSET('Running Tracker'!$C17,0,MATCH(YEAR('Running Tracker'!$B$1),'Running Tracker'!$C$7:$U$7,0)-2,1,1))</f>
        <v>170.95803349367799</v>
      </c>
      <c r="D17" s="43">
        <f ca="1">IF(OFFSET('Running Tracker'!$C17,0,MATCH(YEAR('Running Tracker'!$B$1),'Running Tracker'!$C$7:$U$7,0)-1,1,1)="",NA(),OFFSET('Running Tracker'!$C17,0,MATCH(YEAR('Running Tracker'!$B$1),'Running Tracker'!$C$7:$U$7,0)-1,1,1))</f>
        <v>150.613440057947</v>
      </c>
    </row>
    <row r="18" spans="1:4" x14ac:dyDescent="0.3">
      <c r="A18" s="42">
        <f ca="1">'Running Tracker'!A18</f>
        <v>43405</v>
      </c>
      <c r="B18" s="43">
        <f ca="1">IF(OFFSET('Running Tracker'!$C18,0,MATCH(YEAR('Running Tracker'!$B$1),'Running Tracker'!$C$7:$U$7,0)-3,1,1)="",NA(),OFFSET('Running Tracker'!$C18,0,MATCH(YEAR('Running Tracker'!$B$1),'Running Tracker'!$C$7:$U$7,0)-3,1,1))</f>
        <v>225.18739236301701</v>
      </c>
      <c r="C18" s="43">
        <f ca="1">IF(OFFSET('Running Tracker'!$C18,0,MATCH(YEAR('Running Tracker'!$B$1),'Running Tracker'!$C$7:$U$7,0)-2,1,1)="",NA(),OFFSET('Running Tracker'!$C18,0,MATCH(YEAR('Running Tracker'!$B$1),'Running Tracker'!$C$7:$U$7,0)-2,1,1))</f>
        <v>150.360669873554</v>
      </c>
      <c r="D18" s="43">
        <f ca="1">IF(OFFSET('Running Tracker'!$C18,0,MATCH(YEAR('Running Tracker'!$B$1),'Running Tracker'!$C$7:$U$7,0)-1,1,1)="",NA(),OFFSET('Running Tracker'!$C18,0,MATCH(YEAR('Running Tracker'!$B$1),'Running Tracker'!$C$7:$U$7,0)-1,1,1))</f>
        <v>169.907200289733</v>
      </c>
    </row>
    <row r="19" spans="1:4" x14ac:dyDescent="0.3">
      <c r="A19" s="42">
        <f ca="1">'Running Tracker'!A19</f>
        <v>43435</v>
      </c>
      <c r="B19" s="43">
        <f ca="1">IF(OFFSET('Running Tracker'!$C19,0,MATCH(YEAR('Running Tracker'!$B$1),'Running Tracker'!$C$7:$U$7,0)-3,1,1)="",NA(),OFFSET('Running Tracker'!$C19,0,MATCH(YEAR('Running Tracker'!$B$1),'Running Tracker'!$C$7:$U$7,0)-3,1,1))</f>
        <v>222.31</v>
      </c>
      <c r="C19" s="43">
        <f ca="1">IF(OFFSET('Running Tracker'!$C19,0,MATCH(YEAR('Running Tracker'!$B$1),'Running Tracker'!$C$7:$U$7,0)-2,1,1)="",NA(),OFFSET('Running Tracker'!$C19,0,MATCH(YEAR('Running Tracker'!$B$1),'Running Tracker'!$C$7:$U$7,0)-2,1,1))</f>
        <v>167.03</v>
      </c>
      <c r="D19" s="43" t="e">
        <f ca="1">IF(OFFSET('Running Tracker'!$C19,0,MATCH(YEAR('Running Tracker'!$B$1),'Running Tracker'!$C$7:$U$7,0)-1,1,1)="",NA(),OFFSET('Running Tracker'!$C19,0,MATCH(YEAR('Running Tracker'!$B$1),'Running Tracker'!$C$7:$U$7,0)-1,1,1))</f>
        <v>#N/A</v>
      </c>
    </row>
  </sheetData>
  <conditionalFormatting sqref="A8:A19">
    <cfRule type="expression" dxfId="55" priority="2">
      <formula>MONTH($A8)&lt;=MONTH($B$1)</formula>
    </cfRule>
  </conditionalFormatting>
  <conditionalFormatting sqref="B8:D19">
    <cfRule type="expression" dxfId="54" priority="1">
      <formula>ISNA(B8)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80E4-8149-473F-8E06-4E8CB99035E0}">
  <sheetPr>
    <tabColor rgb="FF00B0F0"/>
  </sheetPr>
  <dimension ref="A1:U35"/>
  <sheetViews>
    <sheetView showGridLines="0" workbookViewId="0">
      <selection activeCell="A4" sqref="A4"/>
    </sheetView>
  </sheetViews>
  <sheetFormatPr defaultRowHeight="14.4" x14ac:dyDescent="0.3"/>
  <cols>
    <col min="1" max="1" width="7.109375" customWidth="1"/>
    <col min="2" max="2" width="18.21875" bestFit="1" customWidth="1"/>
  </cols>
  <sheetData>
    <row r="1" spans="1:21" ht="15" thickBot="1" x14ac:dyDescent="0.35">
      <c r="A1" s="16" t="s">
        <v>6</v>
      </c>
      <c r="B1" s="18">
        <f ca="1">TODAY()</f>
        <v>43455</v>
      </c>
      <c r="C1" s="20" t="str">
        <f t="shared" ref="C1:U1" ca="1" si="0">IF(C$7-1=YEAR($B$1),"complete",IF(C$7&lt;&gt;YEAR($B$1),"",$B$1-$B$2))</f>
        <v/>
      </c>
      <c r="D1" s="20" t="str">
        <f t="shared" ca="1" si="0"/>
        <v/>
      </c>
      <c r="E1" s="20" t="str">
        <f t="shared" ca="1" si="0"/>
        <v/>
      </c>
      <c r="F1" s="20" t="str">
        <f t="shared" ca="1" si="0"/>
        <v/>
      </c>
      <c r="G1" s="20" t="str">
        <f t="shared" ca="1" si="0"/>
        <v/>
      </c>
      <c r="H1" s="30">
        <f t="shared" ca="1" si="0"/>
        <v>354</v>
      </c>
      <c r="I1" s="20" t="str">
        <f t="shared" ca="1" si="0"/>
        <v>complete</v>
      </c>
      <c r="J1" s="20" t="str">
        <f t="shared" ca="1" si="0"/>
        <v/>
      </c>
      <c r="K1" s="20" t="str">
        <f t="shared" ca="1" si="0"/>
        <v/>
      </c>
      <c r="L1" s="20" t="str">
        <f t="shared" ca="1" si="0"/>
        <v/>
      </c>
      <c r="M1" s="20" t="str">
        <f t="shared" ca="1" si="0"/>
        <v/>
      </c>
      <c r="N1" s="20" t="str">
        <f t="shared" ca="1" si="0"/>
        <v/>
      </c>
      <c r="O1" s="20" t="str">
        <f t="shared" ca="1" si="0"/>
        <v/>
      </c>
      <c r="P1" s="20" t="str">
        <f t="shared" ca="1" si="0"/>
        <v/>
      </c>
      <c r="Q1" s="20" t="str">
        <f t="shared" ca="1" si="0"/>
        <v/>
      </c>
      <c r="R1" s="20" t="str">
        <f t="shared" ca="1" si="0"/>
        <v/>
      </c>
      <c r="S1" s="20" t="str">
        <f t="shared" ca="1" si="0"/>
        <v/>
      </c>
      <c r="T1" s="20" t="str">
        <f t="shared" ca="1" si="0"/>
        <v/>
      </c>
      <c r="U1" s="20" t="str">
        <f t="shared" ca="1" si="0"/>
        <v/>
      </c>
    </row>
    <row r="2" spans="1:21" ht="15" thickBot="1" x14ac:dyDescent="0.35">
      <c r="A2" s="16" t="s">
        <v>7</v>
      </c>
      <c r="B2" s="18">
        <f ca="1">DATE(YEAR(B1),1,1)</f>
        <v>43101</v>
      </c>
      <c r="C2" s="20" t="str">
        <f t="shared" ref="C2:U2" ca="1" si="1">IF(C$7-1=YEAR($B$1),"remaining",IF(C$7&lt;&gt;YEAR($B$1),"",DATE(YEAR($B$2)+1,1,0)-$B$1))</f>
        <v/>
      </c>
      <c r="D2" s="20" t="str">
        <f t="shared" ca="1" si="1"/>
        <v/>
      </c>
      <c r="E2" s="20" t="str">
        <f t="shared" ca="1" si="1"/>
        <v/>
      </c>
      <c r="F2" s="20" t="str">
        <f t="shared" ca="1" si="1"/>
        <v/>
      </c>
      <c r="G2" s="20" t="str">
        <f t="shared" ca="1" si="1"/>
        <v/>
      </c>
      <c r="H2" s="30">
        <f t="shared" ca="1" si="1"/>
        <v>10</v>
      </c>
      <c r="I2" s="20" t="str">
        <f t="shared" ca="1" si="1"/>
        <v>remaining</v>
      </c>
      <c r="J2" s="20" t="str">
        <f t="shared" ca="1" si="1"/>
        <v/>
      </c>
      <c r="K2" s="20" t="str">
        <f t="shared" ca="1" si="1"/>
        <v/>
      </c>
      <c r="L2" s="20" t="str">
        <f t="shared" ca="1" si="1"/>
        <v/>
      </c>
      <c r="M2" s="20" t="str">
        <f t="shared" ca="1" si="1"/>
        <v/>
      </c>
      <c r="N2" s="20" t="str">
        <f t="shared" ca="1" si="1"/>
        <v/>
      </c>
      <c r="O2" s="20" t="str">
        <f t="shared" ca="1" si="1"/>
        <v/>
      </c>
      <c r="P2" s="20" t="str">
        <f t="shared" ca="1" si="1"/>
        <v/>
      </c>
      <c r="Q2" s="20" t="str">
        <f t="shared" ca="1" si="1"/>
        <v/>
      </c>
      <c r="R2" s="20" t="str">
        <f t="shared" ca="1" si="1"/>
        <v/>
      </c>
      <c r="S2" s="20" t="str">
        <f t="shared" ca="1" si="1"/>
        <v/>
      </c>
      <c r="T2" s="20" t="str">
        <f t="shared" ca="1" si="1"/>
        <v/>
      </c>
      <c r="U2" s="20" t="str">
        <f t="shared" ca="1" si="1"/>
        <v/>
      </c>
    </row>
    <row r="3" spans="1:21" x14ac:dyDescent="0.3">
      <c r="C3" s="21" t="str">
        <f t="shared" ref="C3:U3" ca="1" si="2">IF(C$7&lt;&gt;YEAR($B$1),"",C1/(C1+C2))</f>
        <v/>
      </c>
      <c r="D3" s="21" t="str">
        <f t="shared" ca="1" si="2"/>
        <v/>
      </c>
      <c r="E3" s="21" t="str">
        <f t="shared" ca="1" si="2"/>
        <v/>
      </c>
      <c r="F3" s="21" t="str">
        <f t="shared" ca="1" si="2"/>
        <v/>
      </c>
      <c r="G3" s="21" t="str">
        <f t="shared" ca="1" si="2"/>
        <v/>
      </c>
      <c r="H3" s="21">
        <f t="shared" ca="1" si="2"/>
        <v>0.97252747252747251</v>
      </c>
      <c r="I3" s="21" t="str">
        <f t="shared" ca="1" si="2"/>
        <v/>
      </c>
      <c r="J3" s="21" t="str">
        <f t="shared" ca="1" si="2"/>
        <v/>
      </c>
      <c r="K3" s="21" t="str">
        <f t="shared" ca="1" si="2"/>
        <v/>
      </c>
      <c r="L3" s="21" t="str">
        <f t="shared" ca="1" si="2"/>
        <v/>
      </c>
      <c r="M3" s="21" t="str">
        <f t="shared" ca="1" si="2"/>
        <v/>
      </c>
      <c r="N3" s="21" t="str">
        <f t="shared" ca="1" si="2"/>
        <v/>
      </c>
      <c r="O3" s="21" t="str">
        <f t="shared" ca="1" si="2"/>
        <v/>
      </c>
      <c r="P3" s="21" t="str">
        <f t="shared" ca="1" si="2"/>
        <v/>
      </c>
      <c r="Q3" s="21" t="str">
        <f t="shared" ca="1" si="2"/>
        <v/>
      </c>
      <c r="R3" s="21" t="str">
        <f t="shared" ca="1" si="2"/>
        <v/>
      </c>
      <c r="S3" s="21" t="str">
        <f t="shared" ca="1" si="2"/>
        <v/>
      </c>
      <c r="T3" s="21" t="str">
        <f t="shared" ca="1" si="2"/>
        <v/>
      </c>
      <c r="U3" s="21" t="str">
        <f t="shared" ca="1" si="2"/>
        <v/>
      </c>
    </row>
    <row r="7" spans="1:21" x14ac:dyDescent="0.3">
      <c r="A7" s="32" t="s">
        <v>9</v>
      </c>
      <c r="B7" s="32" t="s">
        <v>5</v>
      </c>
      <c r="C7" s="36">
        <f>'Set-up'!C2</f>
        <v>2013</v>
      </c>
      <c r="D7" s="36">
        <f>C7+1</f>
        <v>2014</v>
      </c>
      <c r="E7" s="36">
        <f t="shared" ref="E7:U7" si="3">D7+1</f>
        <v>2015</v>
      </c>
      <c r="F7" s="36">
        <f t="shared" si="3"/>
        <v>2016</v>
      </c>
      <c r="G7" s="36">
        <f t="shared" si="3"/>
        <v>2017</v>
      </c>
      <c r="H7" s="36">
        <f t="shared" si="3"/>
        <v>2018</v>
      </c>
      <c r="I7" s="36">
        <f t="shared" si="3"/>
        <v>2019</v>
      </c>
      <c r="J7" s="36">
        <f t="shared" si="3"/>
        <v>2020</v>
      </c>
      <c r="K7" s="36">
        <f t="shared" si="3"/>
        <v>2021</v>
      </c>
      <c r="L7" s="36">
        <f t="shared" si="3"/>
        <v>2022</v>
      </c>
      <c r="M7" s="36">
        <f t="shared" si="3"/>
        <v>2023</v>
      </c>
      <c r="N7" s="36">
        <f t="shared" si="3"/>
        <v>2024</v>
      </c>
      <c r="O7" s="36">
        <f t="shared" si="3"/>
        <v>2025</v>
      </c>
      <c r="P7" s="36">
        <f t="shared" si="3"/>
        <v>2026</v>
      </c>
      <c r="Q7" s="36">
        <f t="shared" si="3"/>
        <v>2027</v>
      </c>
      <c r="R7" s="36">
        <f t="shared" si="3"/>
        <v>2028</v>
      </c>
      <c r="S7" s="36">
        <f>R7+1</f>
        <v>2029</v>
      </c>
      <c r="T7" s="36">
        <f t="shared" si="3"/>
        <v>2030</v>
      </c>
      <c r="U7" s="36">
        <f t="shared" si="3"/>
        <v>2031</v>
      </c>
    </row>
    <row r="8" spans="1:21" x14ac:dyDescent="0.3">
      <c r="A8" s="35">
        <f ca="1">DATE(YEAR($B$2),MONTH($B$2),1)</f>
        <v>43101</v>
      </c>
      <c r="B8" s="15">
        <f>SUM('Running Tracker'!B$8:'Running Tracker'!B8)</f>
        <v>201.10766666666666</v>
      </c>
      <c r="C8" s="37">
        <f ca="1">IF(C$7&gt;YEAR($B$1),"",IF('Running Tracker'!C8="","",SUM('Running Tracker'!C$8:'Running Tracker'!C8)))</f>
        <v>192.65600000000001</v>
      </c>
      <c r="D8" s="38">
        <f ca="1">IF(D$7&gt;YEAR($B$1),"",IF('Running Tracker'!D8="","",SUM('Running Tracker'!D$8:'Running Tracker'!D8)))</f>
        <v>62.79</v>
      </c>
      <c r="E8" s="38">
        <f ca="1">IF(E$7&gt;YEAR($B$1),"",IF('Running Tracker'!E8="","",SUM('Running Tracker'!E$8:'Running Tracker'!E8)))</f>
        <v>239</v>
      </c>
      <c r="F8" s="38">
        <f ca="1">IF(F$7&gt;YEAR($B$1),"",IF('Running Tracker'!F8="","",SUM('Running Tracker'!F$8:'Running Tracker'!F8)))</f>
        <v>265.14</v>
      </c>
      <c r="G8" s="38">
        <f ca="1">IF(G$7&gt;YEAR($B$1),"",IF('Running Tracker'!G8="","",SUM('Running Tracker'!G$8:'Running Tracker'!G8)))</f>
        <v>237.75</v>
      </c>
      <c r="H8" s="38">
        <f ca="1">IF(H$7&gt;YEAR($B$1),"",IF('Running Tracker'!H8="","",SUM('Running Tracker'!H$8:'Running Tracker'!H8)))</f>
        <v>209.31</v>
      </c>
      <c r="I8" s="38" t="str">
        <f ca="1">IF(I$7&gt;YEAR($B$1),"",IF('Running Tracker'!I8="","",SUM('Running Tracker'!I$8:'Running Tracker'!I8)))</f>
        <v/>
      </c>
      <c r="J8" s="38" t="str">
        <f ca="1">IF(J$7&gt;YEAR($B$1),"",IF('Running Tracker'!J8="","",SUM('Running Tracker'!J$8:'Running Tracker'!J8)))</f>
        <v/>
      </c>
      <c r="K8" s="38" t="str">
        <f ca="1">IF(K$7&gt;YEAR($B$1),"",IF('Running Tracker'!K8="","",SUM('Running Tracker'!K$8:'Running Tracker'!K8)))</f>
        <v/>
      </c>
      <c r="L8" s="38" t="str">
        <f ca="1">IF(L$7&gt;YEAR($B$1),"",IF('Running Tracker'!L8="","",SUM('Running Tracker'!L$8:'Running Tracker'!L8)))</f>
        <v/>
      </c>
      <c r="M8" s="38" t="str">
        <f ca="1">IF(M$7&gt;YEAR($B$1),"",IF('Running Tracker'!M8="","",SUM('Running Tracker'!M$8:'Running Tracker'!M8)))</f>
        <v/>
      </c>
      <c r="N8" s="38" t="str">
        <f ca="1">IF(N$7&gt;YEAR($B$1),"",IF('Running Tracker'!N8="","",SUM('Running Tracker'!N$8:'Running Tracker'!N8)))</f>
        <v/>
      </c>
      <c r="O8" s="38" t="str">
        <f ca="1">IF(O$7&gt;YEAR($B$1),"",IF('Running Tracker'!O8="","",SUM('Running Tracker'!O$8:'Running Tracker'!O8)))</f>
        <v/>
      </c>
      <c r="P8" s="38" t="str">
        <f ca="1">IF(P$7&gt;YEAR($B$1),"",IF('Running Tracker'!P8="","",SUM('Running Tracker'!P$8:'Running Tracker'!P8)))</f>
        <v/>
      </c>
      <c r="Q8" s="38" t="str">
        <f ca="1">IF(Q$7&gt;YEAR($B$1),"",IF('Running Tracker'!Q8="","",SUM('Running Tracker'!Q$8:'Running Tracker'!Q8)))</f>
        <v/>
      </c>
      <c r="R8" s="38" t="str">
        <f ca="1">IF(R$7&gt;YEAR($B$1),"",IF('Running Tracker'!R8="","",SUM('Running Tracker'!R$8:'Running Tracker'!R8)))</f>
        <v/>
      </c>
      <c r="S8" s="38" t="str">
        <f ca="1">IF(S$7&gt;YEAR($B$1),"",IF('Running Tracker'!S8="","",SUM('Running Tracker'!S$8:'Running Tracker'!S8)))</f>
        <v/>
      </c>
      <c r="T8" s="38" t="str">
        <f ca="1">IF(T$7&gt;YEAR($B$1),"",IF('Running Tracker'!T8="","",SUM('Running Tracker'!T$8:'Running Tracker'!T8)))</f>
        <v/>
      </c>
      <c r="U8" s="38" t="str">
        <f ca="1">IF(U$7&gt;YEAR($B$1),"",IF('Running Tracker'!U8="","",SUM('Running Tracker'!U$8:'Running Tracker'!U8)))</f>
        <v/>
      </c>
    </row>
    <row r="9" spans="1:21" x14ac:dyDescent="0.3">
      <c r="A9" s="35">
        <f ca="1">DATE(YEAR($B$2),MONTH($B$2)+COUNTA($A$8:A8),1)</f>
        <v>43132</v>
      </c>
      <c r="B9" s="15">
        <f>SUM('Running Tracker'!B$8:'Running Tracker'!B9)</f>
        <v>384.65099999999995</v>
      </c>
      <c r="C9" s="37">
        <f ca="1">IF(C$7&gt;YEAR($B$1),"",IF('Running Tracker'!C9="","",SUM('Running Tracker'!C$8:'Running Tracker'!C9)))</f>
        <v>369.45600000000002</v>
      </c>
      <c r="D9" s="38">
        <f ca="1">IF(D$7&gt;YEAR($B$1),"",IF('Running Tracker'!D9="","",SUM('Running Tracker'!D$8:'Running Tracker'!D9)))</f>
        <v>150.03</v>
      </c>
      <c r="E9" s="38">
        <f ca="1">IF(E$7&gt;YEAR($B$1),"",IF('Running Tracker'!E9="","",SUM('Running Tracker'!E$8:'Running Tracker'!E9)))</f>
        <v>488.05</v>
      </c>
      <c r="F9" s="38">
        <f ca="1">IF(F$7&gt;YEAR($B$1),"",IF('Running Tracker'!F9="","",SUM('Running Tracker'!F$8:'Running Tracker'!F9)))</f>
        <v>456.9</v>
      </c>
      <c r="G9" s="38">
        <f ca="1">IF(G$7&gt;YEAR($B$1),"",IF('Running Tracker'!G9="","",SUM('Running Tracker'!G$8:'Running Tracker'!G9)))</f>
        <v>417.87</v>
      </c>
      <c r="H9" s="38">
        <f ca="1">IF(H$7&gt;YEAR($B$1),"",IF('Running Tracker'!H9="","",SUM('Running Tracker'!H$8:'Running Tracker'!H9)))</f>
        <v>425.6</v>
      </c>
      <c r="I9" s="38" t="str">
        <f ca="1">IF(I$7&gt;YEAR($B$1),"",IF('Running Tracker'!I9="","",SUM('Running Tracker'!I$8:'Running Tracker'!I9)))</f>
        <v/>
      </c>
      <c r="J9" s="38" t="str">
        <f ca="1">IF(J$7&gt;YEAR($B$1),"",IF('Running Tracker'!J9="","",SUM('Running Tracker'!J$8:'Running Tracker'!J9)))</f>
        <v/>
      </c>
      <c r="K9" s="38" t="str">
        <f ca="1">IF(K$7&gt;YEAR($B$1),"",IF('Running Tracker'!K9="","",SUM('Running Tracker'!K$8:'Running Tracker'!K9)))</f>
        <v/>
      </c>
      <c r="L9" s="38" t="str">
        <f ca="1">IF(L$7&gt;YEAR($B$1),"",IF('Running Tracker'!L9="","",SUM('Running Tracker'!L$8:'Running Tracker'!L9)))</f>
        <v/>
      </c>
      <c r="M9" s="38" t="str">
        <f ca="1">IF(M$7&gt;YEAR($B$1),"",IF('Running Tracker'!M9="","",SUM('Running Tracker'!M$8:'Running Tracker'!M9)))</f>
        <v/>
      </c>
      <c r="N9" s="38" t="str">
        <f ca="1">IF(N$7&gt;YEAR($B$1),"",IF('Running Tracker'!N9="","",SUM('Running Tracker'!N$8:'Running Tracker'!N9)))</f>
        <v/>
      </c>
      <c r="O9" s="38" t="str">
        <f ca="1">IF(O$7&gt;YEAR($B$1),"",IF('Running Tracker'!O9="","",SUM('Running Tracker'!O$8:'Running Tracker'!O9)))</f>
        <v/>
      </c>
      <c r="P9" s="38" t="str">
        <f ca="1">IF(P$7&gt;YEAR($B$1),"",IF('Running Tracker'!P9="","",SUM('Running Tracker'!P$8:'Running Tracker'!P9)))</f>
        <v/>
      </c>
      <c r="Q9" s="38" t="str">
        <f ca="1">IF(Q$7&gt;YEAR($B$1),"",IF('Running Tracker'!Q9="","",SUM('Running Tracker'!Q$8:'Running Tracker'!Q9)))</f>
        <v/>
      </c>
      <c r="R9" s="38" t="str">
        <f ca="1">IF(R$7&gt;YEAR($B$1),"",IF('Running Tracker'!R9="","",SUM('Running Tracker'!R$8:'Running Tracker'!R9)))</f>
        <v/>
      </c>
      <c r="S9" s="38" t="str">
        <f ca="1">IF(S$7&gt;YEAR($B$1),"",IF('Running Tracker'!S9="","",SUM('Running Tracker'!S$8:'Running Tracker'!S9)))</f>
        <v/>
      </c>
      <c r="T9" s="38" t="str">
        <f ca="1">IF(T$7&gt;YEAR($B$1),"",IF('Running Tracker'!T9="","",SUM('Running Tracker'!T$8:'Running Tracker'!T9)))</f>
        <v/>
      </c>
      <c r="U9" s="38" t="str">
        <f ca="1">IF(U$7&gt;YEAR($B$1),"",IF('Running Tracker'!U9="","",SUM('Running Tracker'!U$8:'Running Tracker'!U9)))</f>
        <v/>
      </c>
    </row>
    <row r="10" spans="1:21" x14ac:dyDescent="0.3">
      <c r="A10" s="35">
        <f ca="1">DATE(YEAR($B$2),MONTH($B$2)+COUNTA($A$8:A9),1)</f>
        <v>43160</v>
      </c>
      <c r="B10" s="15">
        <f>SUM('Running Tracker'!B$8:'Running Tracker'!B10)</f>
        <v>604.37933333333331</v>
      </c>
      <c r="C10" s="37">
        <f ca="1">IF(C$7&gt;YEAR($B$1),"",IF('Running Tracker'!C10="","",SUM('Running Tracker'!C$8:'Running Tracker'!C10)))</f>
        <v>564.03600000000006</v>
      </c>
      <c r="D10" s="38">
        <f ca="1">IF(D$7&gt;YEAR($B$1),"",IF('Running Tracker'!D10="","",SUM('Running Tracker'!D$8:'Running Tracker'!D10)))</f>
        <v>268.71000000000004</v>
      </c>
      <c r="E10" s="38">
        <f ca="1">IF(E$7&gt;YEAR($B$1),"",IF('Running Tracker'!E10="","",SUM('Running Tracker'!E$8:'Running Tracker'!E10)))</f>
        <v>741.76</v>
      </c>
      <c r="F10" s="38">
        <f ca="1">IF(F$7&gt;YEAR($B$1),"",IF('Running Tracker'!F10="","",SUM('Running Tracker'!F$8:'Running Tracker'!F10)))</f>
        <v>695.9</v>
      </c>
      <c r="G10" s="38">
        <f ca="1">IF(G$7&gt;YEAR($B$1),"",IF('Running Tracker'!G10="","",SUM('Running Tracker'!G$8:'Running Tracker'!G10)))</f>
        <v>678.37</v>
      </c>
      <c r="H10" s="38">
        <f ca="1">IF(H$7&gt;YEAR($B$1),"",IF('Running Tracker'!H10="","",SUM('Running Tracker'!H$8:'Running Tracker'!H10)))</f>
        <v>677.5</v>
      </c>
      <c r="I10" s="38" t="str">
        <f ca="1">IF(I$7&gt;YEAR($B$1),"",IF('Running Tracker'!I10="","",SUM('Running Tracker'!I$8:'Running Tracker'!I10)))</f>
        <v/>
      </c>
      <c r="J10" s="38" t="str">
        <f ca="1">IF(J$7&gt;YEAR($B$1),"",IF('Running Tracker'!J10="","",SUM('Running Tracker'!J$8:'Running Tracker'!J10)))</f>
        <v/>
      </c>
      <c r="K10" s="38" t="str">
        <f ca="1">IF(K$7&gt;YEAR($B$1),"",IF('Running Tracker'!K10="","",SUM('Running Tracker'!K$8:'Running Tracker'!K10)))</f>
        <v/>
      </c>
      <c r="L10" s="38" t="str">
        <f ca="1">IF(L$7&gt;YEAR($B$1),"",IF('Running Tracker'!L10="","",SUM('Running Tracker'!L$8:'Running Tracker'!L10)))</f>
        <v/>
      </c>
      <c r="M10" s="38" t="str">
        <f ca="1">IF(M$7&gt;YEAR($B$1),"",IF('Running Tracker'!M10="","",SUM('Running Tracker'!M$8:'Running Tracker'!M10)))</f>
        <v/>
      </c>
      <c r="N10" s="38" t="str">
        <f ca="1">IF(N$7&gt;YEAR($B$1),"",IF('Running Tracker'!N10="","",SUM('Running Tracker'!N$8:'Running Tracker'!N10)))</f>
        <v/>
      </c>
      <c r="O10" s="38" t="str">
        <f ca="1">IF(O$7&gt;YEAR($B$1),"",IF('Running Tracker'!O10="","",SUM('Running Tracker'!O$8:'Running Tracker'!O10)))</f>
        <v/>
      </c>
      <c r="P10" s="38" t="str">
        <f ca="1">IF(P$7&gt;YEAR($B$1),"",IF('Running Tracker'!P10="","",SUM('Running Tracker'!P$8:'Running Tracker'!P10)))</f>
        <v/>
      </c>
      <c r="Q10" s="38" t="str">
        <f ca="1">IF(Q$7&gt;YEAR($B$1),"",IF('Running Tracker'!Q10="","",SUM('Running Tracker'!Q$8:'Running Tracker'!Q10)))</f>
        <v/>
      </c>
      <c r="R10" s="38" t="str">
        <f ca="1">IF(R$7&gt;YEAR($B$1),"",IF('Running Tracker'!R10="","",SUM('Running Tracker'!R$8:'Running Tracker'!R10)))</f>
        <v/>
      </c>
      <c r="S10" s="38" t="str">
        <f ca="1">IF(S$7&gt;YEAR($B$1),"",IF('Running Tracker'!S10="","",SUM('Running Tracker'!S$8:'Running Tracker'!S10)))</f>
        <v/>
      </c>
      <c r="T10" s="38" t="str">
        <f ca="1">IF(T$7&gt;YEAR($B$1),"",IF('Running Tracker'!T10="","",SUM('Running Tracker'!T$8:'Running Tracker'!T10)))</f>
        <v/>
      </c>
      <c r="U10" s="38" t="str">
        <f ca="1">IF(U$7&gt;YEAR($B$1),"",IF('Running Tracker'!U10="","",SUM('Running Tracker'!U$8:'Running Tracker'!U10)))</f>
        <v/>
      </c>
    </row>
    <row r="11" spans="1:21" x14ac:dyDescent="0.3">
      <c r="A11" s="35">
        <f ca="1">DATE(YEAR($B$2),MONTH($B$2)+COUNTA($A$8:A10),1)</f>
        <v>43191</v>
      </c>
      <c r="B11" s="15">
        <f>SUM('Running Tracker'!B$8:'Running Tracker'!B11)</f>
        <v>754.46553748243798</v>
      </c>
      <c r="C11" s="37">
        <f ca="1">IF(C$7&gt;YEAR($B$1),"",IF('Running Tracker'!C11="","",SUM('Running Tracker'!C$8:'Running Tracker'!C11)))</f>
        <v>679.91600000000005</v>
      </c>
      <c r="D11" s="38">
        <f ca="1">IF(D$7&gt;YEAR($B$1),"",IF('Running Tracker'!D11="","",SUM('Running Tracker'!D$8:'Running Tracker'!D11)))</f>
        <v>367.34000000000003</v>
      </c>
      <c r="E11" s="38">
        <f ca="1">IF(E$7&gt;YEAR($B$1),"",IF('Running Tracker'!E11="","",SUM('Running Tracker'!E$8:'Running Tracker'!E11)))</f>
        <v>876.6</v>
      </c>
      <c r="F11" s="38">
        <f ca="1">IF(F$7&gt;YEAR($B$1),"",IF('Running Tracker'!F11="","",SUM('Running Tracker'!F$8:'Running Tracker'!F11)))</f>
        <v>892.88</v>
      </c>
      <c r="G11" s="38">
        <f ca="1">IF(G$7&gt;YEAR($B$1),"",IF('Running Tracker'!G11="","",SUM('Running Tracker'!G$8:'Running Tracker'!G11)))</f>
        <v>909.59722489462797</v>
      </c>
      <c r="H11" s="38">
        <f ca="1">IF(H$7&gt;YEAR($B$1),"",IF('Running Tracker'!H11="","",SUM('Running Tracker'!H$8:'Running Tracker'!H11)))</f>
        <v>800.46</v>
      </c>
      <c r="I11" s="38" t="str">
        <f ca="1">IF(I$7&gt;YEAR($B$1),"",IF('Running Tracker'!I11="","",SUM('Running Tracker'!I$8:'Running Tracker'!I11)))</f>
        <v/>
      </c>
      <c r="J11" s="38" t="str">
        <f ca="1">IF(J$7&gt;YEAR($B$1),"",IF('Running Tracker'!J11="","",SUM('Running Tracker'!J$8:'Running Tracker'!J11)))</f>
        <v/>
      </c>
      <c r="K11" s="38" t="str">
        <f ca="1">IF(K$7&gt;YEAR($B$1),"",IF('Running Tracker'!K11="","",SUM('Running Tracker'!K$8:'Running Tracker'!K11)))</f>
        <v/>
      </c>
      <c r="L11" s="38" t="str">
        <f ca="1">IF(L$7&gt;YEAR($B$1),"",IF('Running Tracker'!L11="","",SUM('Running Tracker'!L$8:'Running Tracker'!L11)))</f>
        <v/>
      </c>
      <c r="M11" s="38" t="str">
        <f ca="1">IF(M$7&gt;YEAR($B$1),"",IF('Running Tracker'!M11="","",SUM('Running Tracker'!M$8:'Running Tracker'!M11)))</f>
        <v/>
      </c>
      <c r="N11" s="38" t="str">
        <f ca="1">IF(N$7&gt;YEAR($B$1),"",IF('Running Tracker'!N11="","",SUM('Running Tracker'!N$8:'Running Tracker'!N11)))</f>
        <v/>
      </c>
      <c r="O11" s="38" t="str">
        <f ca="1">IF(O$7&gt;YEAR($B$1),"",IF('Running Tracker'!O11="","",SUM('Running Tracker'!O$8:'Running Tracker'!O11)))</f>
        <v/>
      </c>
      <c r="P11" s="38" t="str">
        <f ca="1">IF(P$7&gt;YEAR($B$1),"",IF('Running Tracker'!P11="","",SUM('Running Tracker'!P$8:'Running Tracker'!P11)))</f>
        <v/>
      </c>
      <c r="Q11" s="38" t="str">
        <f ca="1">IF(Q$7&gt;YEAR($B$1),"",IF('Running Tracker'!Q11="","",SUM('Running Tracker'!Q$8:'Running Tracker'!Q11)))</f>
        <v/>
      </c>
      <c r="R11" s="38" t="str">
        <f ca="1">IF(R$7&gt;YEAR($B$1),"",IF('Running Tracker'!R11="","",SUM('Running Tracker'!R$8:'Running Tracker'!R11)))</f>
        <v/>
      </c>
      <c r="S11" s="38" t="str">
        <f ca="1">IF(S$7&gt;YEAR($B$1),"",IF('Running Tracker'!S11="","",SUM('Running Tracker'!S$8:'Running Tracker'!S11)))</f>
        <v/>
      </c>
      <c r="T11" s="38" t="str">
        <f ca="1">IF(T$7&gt;YEAR($B$1),"",IF('Running Tracker'!T11="","",SUM('Running Tracker'!T$8:'Running Tracker'!T11)))</f>
        <v/>
      </c>
      <c r="U11" s="38" t="str">
        <f ca="1">IF(U$7&gt;YEAR($B$1),"",IF('Running Tracker'!U11="","",SUM('Running Tracker'!U$8:'Running Tracker'!U11)))</f>
        <v/>
      </c>
    </row>
    <row r="12" spans="1:21" x14ac:dyDescent="0.3">
      <c r="A12" s="35">
        <f ca="1">DATE(YEAR($B$2),MONTH($B$2)+COUNTA($A$8:A11),1)</f>
        <v>43221</v>
      </c>
      <c r="B12" s="15">
        <f>SUM('Running Tracker'!B$8:'Running Tracker'!B12)</f>
        <v>986.74310650024586</v>
      </c>
      <c r="C12" s="37">
        <f ca="1">IF(C$7&gt;YEAR($B$1),"",IF('Running Tracker'!C12="","",SUM('Running Tracker'!C$8:'Running Tracker'!C12)))</f>
        <v>908.04600000000005</v>
      </c>
      <c r="D12" s="38">
        <f ca="1">IF(D$7&gt;YEAR($B$1),"",IF('Running Tracker'!D12="","",SUM('Running Tracker'!D$8:'Running Tracker'!D12)))</f>
        <v>575.73</v>
      </c>
      <c r="E12" s="38">
        <f ca="1">IF(E$7&gt;YEAR($B$1),"",IF('Running Tracker'!E12="","",SUM('Running Tracker'!E$8:'Running Tracker'!E12)))</f>
        <v>1136.1337799157031</v>
      </c>
      <c r="F12" s="38">
        <f ca="1">IF(F$7&gt;YEAR($B$1),"",IF('Running Tracker'!F12="","",SUM('Running Tracker'!F$8:'Running Tracker'!F12)))</f>
        <v>1195.5573715541921</v>
      </c>
      <c r="G12" s="38">
        <f ca="1">IF(G$7&gt;YEAR($B$1),"",IF('Running Tracker'!G12="","",SUM('Running Tracker'!G$8:'Running Tracker'!G12)))</f>
        <v>1135.767727299793</v>
      </c>
      <c r="H12" s="38">
        <f ca="1">IF(H$7&gt;YEAR($B$1),"",IF('Running Tracker'!H12="","",SUM('Running Tracker'!H$8:'Running Tracker'!H12)))</f>
        <v>969.22376023178708</v>
      </c>
      <c r="I12" s="38" t="str">
        <f ca="1">IF(I$7&gt;YEAR($B$1),"",IF('Running Tracker'!I12="","",SUM('Running Tracker'!I$8:'Running Tracker'!I12)))</f>
        <v/>
      </c>
      <c r="J12" s="38" t="str">
        <f ca="1">IF(J$7&gt;YEAR($B$1),"",IF('Running Tracker'!J12="","",SUM('Running Tracker'!J$8:'Running Tracker'!J12)))</f>
        <v/>
      </c>
      <c r="K12" s="38" t="str">
        <f ca="1">IF(K$7&gt;YEAR($B$1),"",IF('Running Tracker'!K12="","",SUM('Running Tracker'!K$8:'Running Tracker'!K12)))</f>
        <v/>
      </c>
      <c r="L12" s="38" t="str">
        <f ca="1">IF(L$7&gt;YEAR($B$1),"",IF('Running Tracker'!L12="","",SUM('Running Tracker'!L$8:'Running Tracker'!L12)))</f>
        <v/>
      </c>
      <c r="M12" s="38" t="str">
        <f ca="1">IF(M$7&gt;YEAR($B$1),"",IF('Running Tracker'!M12="","",SUM('Running Tracker'!M$8:'Running Tracker'!M12)))</f>
        <v/>
      </c>
      <c r="N12" s="38" t="str">
        <f ca="1">IF(N$7&gt;YEAR($B$1),"",IF('Running Tracker'!N12="","",SUM('Running Tracker'!N$8:'Running Tracker'!N12)))</f>
        <v/>
      </c>
      <c r="O12" s="38" t="str">
        <f ca="1">IF(O$7&gt;YEAR($B$1),"",IF('Running Tracker'!O12="","",SUM('Running Tracker'!O$8:'Running Tracker'!O12)))</f>
        <v/>
      </c>
      <c r="P12" s="38" t="str">
        <f ca="1">IF(P$7&gt;YEAR($B$1),"",IF('Running Tracker'!P12="","",SUM('Running Tracker'!P$8:'Running Tracker'!P12)))</f>
        <v/>
      </c>
      <c r="Q12" s="38" t="str">
        <f ca="1">IF(Q$7&gt;YEAR($B$1),"",IF('Running Tracker'!Q12="","",SUM('Running Tracker'!Q$8:'Running Tracker'!Q12)))</f>
        <v/>
      </c>
      <c r="R12" s="38" t="str">
        <f ca="1">IF(R$7&gt;YEAR($B$1),"",IF('Running Tracker'!R12="","",SUM('Running Tracker'!R$8:'Running Tracker'!R12)))</f>
        <v/>
      </c>
      <c r="S12" s="38" t="str">
        <f ca="1">IF(S$7&gt;YEAR($B$1),"",IF('Running Tracker'!S12="","",SUM('Running Tracker'!S$8:'Running Tracker'!S12)))</f>
        <v/>
      </c>
      <c r="T12" s="38" t="str">
        <f ca="1">IF(T$7&gt;YEAR($B$1),"",IF('Running Tracker'!T12="","",SUM('Running Tracker'!T$8:'Running Tracker'!T12)))</f>
        <v/>
      </c>
      <c r="U12" s="38" t="str">
        <f ca="1">IF(U$7&gt;YEAR($B$1),"",IF('Running Tracker'!U12="","",SUM('Running Tracker'!U$8:'Running Tracker'!U12)))</f>
        <v/>
      </c>
    </row>
    <row r="13" spans="1:21" x14ac:dyDescent="0.3">
      <c r="A13" s="35">
        <f ca="1">DATE(YEAR($B$2),MONTH($B$2)+COUNTA($A$8:A12),1)</f>
        <v>43252</v>
      </c>
      <c r="B13" s="15">
        <f>SUM('Running Tracker'!B$8:'Running Tracker'!B13)</f>
        <v>1259.632058768849</v>
      </c>
      <c r="C13" s="37">
        <f ca="1">IF(C$7&gt;YEAR($B$1),"",IF('Running Tracker'!C13="","",SUM('Running Tracker'!C$8:'Running Tracker'!C13)))</f>
        <v>1134.2060000000001</v>
      </c>
      <c r="D13" s="38">
        <f ca="1">IF(D$7&gt;YEAR($B$1),"",IF('Running Tracker'!D13="","",SUM('Running Tracker'!D$8:'Running Tracker'!D13)))</f>
        <v>818.65</v>
      </c>
      <c r="E13" s="38">
        <f ca="1">IF(E$7&gt;YEAR($B$1),"",IF('Running Tracker'!E13="","",SUM('Running Tracker'!E$8:'Running Tracker'!E13)))</f>
        <v>1434.1462488271911</v>
      </c>
      <c r="F13" s="38">
        <f ca="1">IF(F$7&gt;YEAR($B$1),"",IF('Running Tracker'!F13="","",SUM('Running Tracker'!F$8:'Running Tracker'!F13)))</f>
        <v>1465.253529461465</v>
      </c>
      <c r="G13" s="38">
        <f ca="1">IF(G$7&gt;YEAR($B$1),"",IF('Running Tracker'!G13="","",SUM('Running Tracker'!G$8:'Running Tracker'!G13)))</f>
        <v>1440.1257895363631</v>
      </c>
      <c r="H13" s="38">
        <f ca="1">IF(H$7&gt;YEAR($B$1),"",IF('Running Tracker'!H13="","",SUM('Running Tracker'!H$8:'Running Tracker'!H13)))</f>
        <v>1265.410784788075</v>
      </c>
      <c r="I13" s="38" t="str">
        <f ca="1">IF(I$7&gt;YEAR($B$1),"",IF('Running Tracker'!I13="","",SUM('Running Tracker'!I$8:'Running Tracker'!I13)))</f>
        <v/>
      </c>
      <c r="J13" s="38" t="str">
        <f ca="1">IF(J$7&gt;YEAR($B$1),"",IF('Running Tracker'!J13="","",SUM('Running Tracker'!J$8:'Running Tracker'!J13)))</f>
        <v/>
      </c>
      <c r="K13" s="38" t="str">
        <f ca="1">IF(K$7&gt;YEAR($B$1),"",IF('Running Tracker'!K13="","",SUM('Running Tracker'!K$8:'Running Tracker'!K13)))</f>
        <v/>
      </c>
      <c r="L13" s="38" t="str">
        <f ca="1">IF(L$7&gt;YEAR($B$1),"",IF('Running Tracker'!L13="","",SUM('Running Tracker'!L$8:'Running Tracker'!L13)))</f>
        <v/>
      </c>
      <c r="M13" s="38" t="str">
        <f ca="1">IF(M$7&gt;YEAR($B$1),"",IF('Running Tracker'!M13="","",SUM('Running Tracker'!M$8:'Running Tracker'!M13)))</f>
        <v/>
      </c>
      <c r="N13" s="38" t="str">
        <f ca="1">IF(N$7&gt;YEAR($B$1),"",IF('Running Tracker'!N13="","",SUM('Running Tracker'!N$8:'Running Tracker'!N13)))</f>
        <v/>
      </c>
      <c r="O13" s="38" t="str">
        <f ca="1">IF(O$7&gt;YEAR($B$1),"",IF('Running Tracker'!O13="","",SUM('Running Tracker'!O$8:'Running Tracker'!O13)))</f>
        <v/>
      </c>
      <c r="P13" s="38" t="str">
        <f ca="1">IF(P$7&gt;YEAR($B$1),"",IF('Running Tracker'!P13="","",SUM('Running Tracker'!P$8:'Running Tracker'!P13)))</f>
        <v/>
      </c>
      <c r="Q13" s="38" t="str">
        <f ca="1">IF(Q$7&gt;YEAR($B$1),"",IF('Running Tracker'!Q13="","",SUM('Running Tracker'!Q$8:'Running Tracker'!Q13)))</f>
        <v/>
      </c>
      <c r="R13" s="38" t="str">
        <f ca="1">IF(R$7&gt;YEAR($B$1),"",IF('Running Tracker'!R13="","",SUM('Running Tracker'!R$8:'Running Tracker'!R13)))</f>
        <v/>
      </c>
      <c r="S13" s="38" t="str">
        <f ca="1">IF(S$7&gt;YEAR($B$1),"",IF('Running Tracker'!S13="","",SUM('Running Tracker'!S$8:'Running Tracker'!S13)))</f>
        <v/>
      </c>
      <c r="T13" s="38" t="str">
        <f ca="1">IF(T$7&gt;YEAR($B$1),"",IF('Running Tracker'!T13="","",SUM('Running Tracker'!T$8:'Running Tracker'!T13)))</f>
        <v/>
      </c>
      <c r="U13" s="38" t="str">
        <f ca="1">IF(U$7&gt;YEAR($B$1),"",IF('Running Tracker'!U13="","",SUM('Running Tracker'!U$8:'Running Tracker'!U13)))</f>
        <v/>
      </c>
    </row>
    <row r="14" spans="1:21" x14ac:dyDescent="0.3">
      <c r="A14" s="35">
        <f ca="1">DATE(YEAR($B$2),MONTH($B$2)+COUNTA($A$8:A13),1)</f>
        <v>43282</v>
      </c>
      <c r="B14" s="15">
        <f>SUM('Running Tracker'!B$8:'Running Tracker'!B14)</f>
        <v>1459.4508361230114</v>
      </c>
      <c r="C14" s="37">
        <f ca="1">IF(C$7&gt;YEAR($B$1),"",IF('Running Tracker'!C14="","",SUM('Running Tracker'!C$8:'Running Tracker'!C14)))</f>
        <v>1326.4460000000001</v>
      </c>
      <c r="D14" s="38">
        <f ca="1">IF(D$7&gt;YEAR($B$1),"",IF('Running Tracker'!D14="","",SUM('Running Tracker'!D$8:'Running Tracker'!D14)))</f>
        <v>1023.61</v>
      </c>
      <c r="E14" s="38">
        <f ca="1">IF(E$7&gt;YEAR($B$1),"",IF('Running Tracker'!E14="","",SUM('Running Tracker'!E$8:'Running Tracker'!E14)))</f>
        <v>1564.3162488271912</v>
      </c>
      <c r="F14" s="38">
        <f ca="1">IF(F$7&gt;YEAR($B$1),"",IF('Running Tracker'!F14="","",SUM('Running Tracker'!F$8:'Running Tracker'!F14)))</f>
        <v>1679.9961935864399</v>
      </c>
      <c r="G14" s="38">
        <f ca="1">IF(G$7&gt;YEAR($B$1),"",IF('Running Tracker'!G14="","",SUM('Running Tracker'!G$8:'Running Tracker'!G14)))</f>
        <v>1620.195789536363</v>
      </c>
      <c r="H14" s="38">
        <f ca="1">IF(H$7&gt;YEAR($B$1),"",IF('Running Tracker'!H14="","",SUM('Running Tracker'!H$8:'Running Tracker'!H14)))</f>
        <v>1542.1407847880751</v>
      </c>
      <c r="I14" s="38" t="str">
        <f ca="1">IF(I$7&gt;YEAR($B$1),"",IF('Running Tracker'!I14="","",SUM('Running Tracker'!I$8:'Running Tracker'!I14)))</f>
        <v/>
      </c>
      <c r="J14" s="38" t="str">
        <f ca="1">IF(J$7&gt;YEAR($B$1),"",IF('Running Tracker'!J14="","",SUM('Running Tracker'!J$8:'Running Tracker'!J14)))</f>
        <v/>
      </c>
      <c r="K14" s="38" t="str">
        <f ca="1">IF(K$7&gt;YEAR($B$1),"",IF('Running Tracker'!K14="","",SUM('Running Tracker'!K$8:'Running Tracker'!K14)))</f>
        <v/>
      </c>
      <c r="L14" s="38" t="str">
        <f ca="1">IF(L$7&gt;YEAR($B$1),"",IF('Running Tracker'!L14="","",SUM('Running Tracker'!L$8:'Running Tracker'!L14)))</f>
        <v/>
      </c>
      <c r="M14" s="38" t="str">
        <f ca="1">IF(M$7&gt;YEAR($B$1),"",IF('Running Tracker'!M14="","",SUM('Running Tracker'!M$8:'Running Tracker'!M14)))</f>
        <v/>
      </c>
      <c r="N14" s="38" t="str">
        <f ca="1">IF(N$7&gt;YEAR($B$1),"",IF('Running Tracker'!N14="","",SUM('Running Tracker'!N$8:'Running Tracker'!N14)))</f>
        <v/>
      </c>
      <c r="O14" s="38" t="str">
        <f ca="1">IF(O$7&gt;YEAR($B$1),"",IF('Running Tracker'!O14="","",SUM('Running Tracker'!O$8:'Running Tracker'!O14)))</f>
        <v/>
      </c>
      <c r="P14" s="38" t="str">
        <f ca="1">IF(P$7&gt;YEAR($B$1),"",IF('Running Tracker'!P14="","",SUM('Running Tracker'!P$8:'Running Tracker'!P14)))</f>
        <v/>
      </c>
      <c r="Q14" s="38" t="str">
        <f ca="1">IF(Q$7&gt;YEAR($B$1),"",IF('Running Tracker'!Q14="","",SUM('Running Tracker'!Q$8:'Running Tracker'!Q14)))</f>
        <v/>
      </c>
      <c r="R14" s="38" t="str">
        <f ca="1">IF(R$7&gt;YEAR($B$1),"",IF('Running Tracker'!R14="","",SUM('Running Tracker'!R$8:'Running Tracker'!R14)))</f>
        <v/>
      </c>
      <c r="S14" s="38" t="str">
        <f ca="1">IF(S$7&gt;YEAR($B$1),"",IF('Running Tracker'!S14="","",SUM('Running Tracker'!S$8:'Running Tracker'!S14)))</f>
        <v/>
      </c>
      <c r="T14" s="38" t="str">
        <f ca="1">IF(T$7&gt;YEAR($B$1),"",IF('Running Tracker'!T14="","",SUM('Running Tracker'!T$8:'Running Tracker'!T14)))</f>
        <v/>
      </c>
      <c r="U14" s="38" t="str">
        <f ca="1">IF(U$7&gt;YEAR($B$1),"",IF('Running Tracker'!U14="","",SUM('Running Tracker'!U$8:'Running Tracker'!U14)))</f>
        <v/>
      </c>
    </row>
    <row r="15" spans="1:21" x14ac:dyDescent="0.3">
      <c r="A15" s="35">
        <f ca="1">DATE(YEAR($B$2),MONTH($B$2)+COUNTA($A$8:A14),1)</f>
        <v>43313</v>
      </c>
      <c r="B15" s="15">
        <f>SUM('Running Tracker'!B$8:'Running Tracker'!B15)</f>
        <v>1734.106482432077</v>
      </c>
      <c r="C15" s="37">
        <f ca="1">IF(C$7&gt;YEAR($B$1),"",IF('Running Tracker'!C15="","",SUM('Running Tracker'!C$8:'Running Tracker'!C15)))</f>
        <v>1462.4460000000001</v>
      </c>
      <c r="D15" s="38">
        <f ca="1">IF(D$7&gt;YEAR($B$1),"",IF('Running Tracker'!D15="","",SUM('Running Tracker'!D$8:'Running Tracker'!D15)))</f>
        <v>1223.8699999999999</v>
      </c>
      <c r="E15" s="38">
        <f ca="1">IF(E$7&gt;YEAR($B$1),"",IF('Running Tracker'!E15="","",SUM('Running Tracker'!E$8:'Running Tracker'!E15)))</f>
        <v>1942.4899732526951</v>
      </c>
      <c r="F15" s="38">
        <f ca="1">IF(F$7&gt;YEAR($B$1),"",IF('Running Tracker'!F15="","",SUM('Running Tracker'!F$8:'Running Tracker'!F15)))</f>
        <v>1988.2538510245888</v>
      </c>
      <c r="G15" s="38">
        <f ca="1">IF(G$7&gt;YEAR($B$1),"",IF('Running Tracker'!G15="","",SUM('Running Tracker'!G$8:'Running Tracker'!G15)))</f>
        <v>1929.423349367768</v>
      </c>
      <c r="H15" s="38">
        <f ca="1">IF(H$7&gt;YEAR($B$1),"",IF('Running Tracker'!H15="","",SUM('Running Tracker'!H$8:'Running Tracker'!H15)))</f>
        <v>1858.1557209474099</v>
      </c>
      <c r="I15" s="38" t="str">
        <f ca="1">IF(I$7&gt;YEAR($B$1),"",IF('Running Tracker'!I15="","",SUM('Running Tracker'!I$8:'Running Tracker'!I15)))</f>
        <v/>
      </c>
      <c r="J15" s="38" t="str">
        <f ca="1">IF(J$7&gt;YEAR($B$1),"",IF('Running Tracker'!J15="","",SUM('Running Tracker'!J$8:'Running Tracker'!J15)))</f>
        <v/>
      </c>
      <c r="K15" s="38" t="str">
        <f ca="1">IF(K$7&gt;YEAR($B$1),"",IF('Running Tracker'!K15="","",SUM('Running Tracker'!K$8:'Running Tracker'!K15)))</f>
        <v/>
      </c>
      <c r="L15" s="38" t="str">
        <f ca="1">IF(L$7&gt;YEAR($B$1),"",IF('Running Tracker'!L15="","",SUM('Running Tracker'!L$8:'Running Tracker'!L15)))</f>
        <v/>
      </c>
      <c r="M15" s="38" t="str">
        <f ca="1">IF(M$7&gt;YEAR($B$1),"",IF('Running Tracker'!M15="","",SUM('Running Tracker'!M$8:'Running Tracker'!M15)))</f>
        <v/>
      </c>
      <c r="N15" s="38" t="str">
        <f ca="1">IF(N$7&gt;YEAR($B$1),"",IF('Running Tracker'!N15="","",SUM('Running Tracker'!N$8:'Running Tracker'!N15)))</f>
        <v/>
      </c>
      <c r="O15" s="38" t="str">
        <f ca="1">IF(O$7&gt;YEAR($B$1),"",IF('Running Tracker'!O15="","",SUM('Running Tracker'!O$8:'Running Tracker'!O15)))</f>
        <v/>
      </c>
      <c r="P15" s="38" t="str">
        <f ca="1">IF(P$7&gt;YEAR($B$1),"",IF('Running Tracker'!P15="","",SUM('Running Tracker'!P$8:'Running Tracker'!P15)))</f>
        <v/>
      </c>
      <c r="Q15" s="38" t="str">
        <f ca="1">IF(Q$7&gt;YEAR($B$1),"",IF('Running Tracker'!Q15="","",SUM('Running Tracker'!Q$8:'Running Tracker'!Q15)))</f>
        <v/>
      </c>
      <c r="R15" s="38" t="str">
        <f ca="1">IF(R$7&gt;YEAR($B$1),"",IF('Running Tracker'!R15="","",SUM('Running Tracker'!R$8:'Running Tracker'!R15)))</f>
        <v/>
      </c>
      <c r="S15" s="38" t="str">
        <f ca="1">IF(S$7&gt;YEAR($B$1),"",IF('Running Tracker'!S15="","",SUM('Running Tracker'!S$8:'Running Tracker'!S15)))</f>
        <v/>
      </c>
      <c r="T15" s="38" t="str">
        <f ca="1">IF(T$7&gt;YEAR($B$1),"",IF('Running Tracker'!T15="","",SUM('Running Tracker'!T$8:'Running Tracker'!T15)))</f>
        <v/>
      </c>
      <c r="U15" s="38" t="str">
        <f ca="1">IF(U$7&gt;YEAR($B$1),"",IF('Running Tracker'!U15="","",SUM('Running Tracker'!U$8:'Running Tracker'!U15)))</f>
        <v/>
      </c>
    </row>
    <row r="16" spans="1:21" x14ac:dyDescent="0.3">
      <c r="A16" s="35">
        <f ca="1">DATE(YEAR($B$2),MONTH($B$2)+COUNTA($A$8:A15),1)</f>
        <v>43344</v>
      </c>
      <c r="B16" s="15">
        <f>SUM('Running Tracker'!B$8:'Running Tracker'!B16)</f>
        <v>1965.0431377045848</v>
      </c>
      <c r="C16" s="37">
        <f ca="1">IF(C$7&gt;YEAR($B$1),"",IF('Running Tracker'!C16="","",SUM('Running Tracker'!C$8:'Running Tracker'!C16)))</f>
        <v>1649.5160000000001</v>
      </c>
      <c r="D16" s="38">
        <f ca="1">IF(D$7&gt;YEAR($B$1),"",IF('Running Tracker'!D16="","",SUM('Running Tracker'!D$8:'Running Tracker'!D16)))</f>
        <v>1389.4099999999999</v>
      </c>
      <c r="E16" s="38">
        <f ca="1">IF(E$7&gt;YEAR($B$1),"",IF('Running Tracker'!E16="","",SUM('Running Tracker'!E$8:'Running Tracker'!E16)))</f>
        <v>2246.3348134689272</v>
      </c>
      <c r="F16" s="38">
        <f ca="1">IF(F$7&gt;YEAR($B$1),"",IF('Running Tracker'!F16="","",SUM('Running Tracker'!F$8:'Running Tracker'!F16)))</f>
        <v>2264.8145907597868</v>
      </c>
      <c r="G16" s="38">
        <f ca="1">IF(G$7&gt;YEAR($B$1),"",IF('Running Tracker'!G16="","",SUM('Running Tracker'!G$8:'Running Tracker'!G16)))</f>
        <v>2129.6277010513841</v>
      </c>
      <c r="H16" s="38">
        <f ca="1">IF(H$7&gt;YEAR($B$1),"",IF('Running Tracker'!H16="","",SUM('Running Tracker'!H$8:'Running Tracker'!H16)))</f>
        <v>2110.55572094741</v>
      </c>
      <c r="I16" s="38" t="str">
        <f ca="1">IF(I$7&gt;YEAR($B$1),"",IF('Running Tracker'!I16="","",SUM('Running Tracker'!I$8:'Running Tracker'!I16)))</f>
        <v/>
      </c>
      <c r="J16" s="38" t="str">
        <f ca="1">IF(J$7&gt;YEAR($B$1),"",IF('Running Tracker'!J16="","",SUM('Running Tracker'!J$8:'Running Tracker'!J16)))</f>
        <v/>
      </c>
      <c r="K16" s="38" t="str">
        <f ca="1">IF(K$7&gt;YEAR($B$1),"",IF('Running Tracker'!K16="","",SUM('Running Tracker'!K$8:'Running Tracker'!K16)))</f>
        <v/>
      </c>
      <c r="L16" s="38" t="str">
        <f ca="1">IF(L$7&gt;YEAR($B$1),"",IF('Running Tracker'!L16="","",SUM('Running Tracker'!L$8:'Running Tracker'!L16)))</f>
        <v/>
      </c>
      <c r="M16" s="38" t="str">
        <f ca="1">IF(M$7&gt;YEAR($B$1),"",IF('Running Tracker'!M16="","",SUM('Running Tracker'!M$8:'Running Tracker'!M16)))</f>
        <v/>
      </c>
      <c r="N16" s="38" t="str">
        <f ca="1">IF(N$7&gt;YEAR($B$1),"",IF('Running Tracker'!N16="","",SUM('Running Tracker'!N$8:'Running Tracker'!N16)))</f>
        <v/>
      </c>
      <c r="O16" s="38" t="str">
        <f ca="1">IF(O$7&gt;YEAR($B$1),"",IF('Running Tracker'!O16="","",SUM('Running Tracker'!O$8:'Running Tracker'!O16)))</f>
        <v/>
      </c>
      <c r="P16" s="38" t="str">
        <f ca="1">IF(P$7&gt;YEAR($B$1),"",IF('Running Tracker'!P16="","",SUM('Running Tracker'!P$8:'Running Tracker'!P16)))</f>
        <v/>
      </c>
      <c r="Q16" s="38" t="str">
        <f ca="1">IF(Q$7&gt;YEAR($B$1),"",IF('Running Tracker'!Q16="","",SUM('Running Tracker'!Q$8:'Running Tracker'!Q16)))</f>
        <v/>
      </c>
      <c r="R16" s="38" t="str">
        <f ca="1">IF(R$7&gt;YEAR($B$1),"",IF('Running Tracker'!R16="","",SUM('Running Tracker'!R$8:'Running Tracker'!R16)))</f>
        <v/>
      </c>
      <c r="S16" s="38" t="str">
        <f ca="1">IF(S$7&gt;YEAR($B$1),"",IF('Running Tracker'!S16="","",SUM('Running Tracker'!S$8:'Running Tracker'!S16)))</f>
        <v/>
      </c>
      <c r="T16" s="38" t="str">
        <f ca="1">IF(T$7&gt;YEAR($B$1),"",IF('Running Tracker'!T16="","",SUM('Running Tracker'!T$8:'Running Tracker'!T16)))</f>
        <v/>
      </c>
      <c r="U16" s="38" t="str">
        <f ca="1">IF(U$7&gt;YEAR($B$1),"",IF('Running Tracker'!U16="","",SUM('Running Tracker'!U$8:'Running Tracker'!U16)))</f>
        <v/>
      </c>
    </row>
    <row r="17" spans="1:21" x14ac:dyDescent="0.3">
      <c r="A17" s="35">
        <f ca="1">DATE(YEAR($B$2),MONTH($B$2)+COUNTA($A$8:A16),1)</f>
        <v>43374</v>
      </c>
      <c r="B17" s="15">
        <f>SUM('Running Tracker'!B$8:'Running Tracker'!B17)</f>
        <v>2154.8941793137164</v>
      </c>
      <c r="C17" s="37">
        <f ca="1">IF(C$7&gt;YEAR($B$1),"",IF('Running Tracker'!C17="","",SUM('Running Tracker'!C$8:'Running Tracker'!C17)))</f>
        <v>1830.498</v>
      </c>
      <c r="D17" s="38">
        <f ca="1">IF(D$7&gt;YEAR($B$1),"",IF('Running Tracker'!D17="","",SUM('Running Tracker'!D$8:'Running Tracker'!D17)))</f>
        <v>1632.9199999999998</v>
      </c>
      <c r="E17" s="38">
        <f ca="1">IF(E$7&gt;YEAR($B$1),"",IF('Running Tracker'!E17="","",SUM('Running Tracker'!E$8:'Running Tracker'!E17)))</f>
        <v>2427.4738096563901</v>
      </c>
      <c r="F17" s="38">
        <f ca="1">IF(F$7&gt;YEAR($B$1),"",IF('Running Tracker'!F17="","",SUM('Running Tracker'!F$8:'Running Tracker'!F17)))</f>
        <v>2476.71837067549</v>
      </c>
      <c r="G17" s="38">
        <f ca="1">IF(G$7&gt;YEAR($B$1),"",IF('Running Tracker'!G17="","",SUM('Running Tracker'!G$8:'Running Tracker'!G17)))</f>
        <v>2300.5857345450622</v>
      </c>
      <c r="H17" s="38">
        <f ca="1">IF(H$7&gt;YEAR($B$1),"",IF('Running Tracker'!H17="","",SUM('Running Tracker'!H$8:'Running Tracker'!H17)))</f>
        <v>2261.1691610053572</v>
      </c>
      <c r="I17" s="38" t="str">
        <f ca="1">IF(I$7&gt;YEAR($B$1),"",IF('Running Tracker'!I17="","",SUM('Running Tracker'!I$8:'Running Tracker'!I17)))</f>
        <v/>
      </c>
      <c r="J17" s="38" t="str">
        <f ca="1">IF(J$7&gt;YEAR($B$1),"",IF('Running Tracker'!J17="","",SUM('Running Tracker'!J$8:'Running Tracker'!J17)))</f>
        <v/>
      </c>
      <c r="K17" s="38" t="str">
        <f ca="1">IF(K$7&gt;YEAR($B$1),"",IF('Running Tracker'!K17="","",SUM('Running Tracker'!K$8:'Running Tracker'!K17)))</f>
        <v/>
      </c>
      <c r="L17" s="38" t="str">
        <f ca="1">IF(L$7&gt;YEAR($B$1),"",IF('Running Tracker'!L17="","",SUM('Running Tracker'!L$8:'Running Tracker'!L17)))</f>
        <v/>
      </c>
      <c r="M17" s="38" t="str">
        <f ca="1">IF(M$7&gt;YEAR($B$1),"",IF('Running Tracker'!M17="","",SUM('Running Tracker'!M$8:'Running Tracker'!M17)))</f>
        <v/>
      </c>
      <c r="N17" s="38" t="str">
        <f ca="1">IF(N$7&gt;YEAR($B$1),"",IF('Running Tracker'!N17="","",SUM('Running Tracker'!N$8:'Running Tracker'!N17)))</f>
        <v/>
      </c>
      <c r="O17" s="38" t="str">
        <f ca="1">IF(O$7&gt;YEAR($B$1),"",IF('Running Tracker'!O17="","",SUM('Running Tracker'!O$8:'Running Tracker'!O17)))</f>
        <v/>
      </c>
      <c r="P17" s="38" t="str">
        <f ca="1">IF(P$7&gt;YEAR($B$1),"",IF('Running Tracker'!P17="","",SUM('Running Tracker'!P$8:'Running Tracker'!P17)))</f>
        <v/>
      </c>
      <c r="Q17" s="38" t="str">
        <f ca="1">IF(Q$7&gt;YEAR($B$1),"",IF('Running Tracker'!Q17="","",SUM('Running Tracker'!Q$8:'Running Tracker'!Q17)))</f>
        <v/>
      </c>
      <c r="R17" s="38" t="str">
        <f ca="1">IF(R$7&gt;YEAR($B$1),"",IF('Running Tracker'!R17="","",SUM('Running Tracker'!R$8:'Running Tracker'!R17)))</f>
        <v/>
      </c>
      <c r="S17" s="38" t="str">
        <f ca="1">IF(S$7&gt;YEAR($B$1),"",IF('Running Tracker'!S17="","",SUM('Running Tracker'!S$8:'Running Tracker'!S17)))</f>
        <v/>
      </c>
      <c r="T17" s="38" t="str">
        <f ca="1">IF(T$7&gt;YEAR($B$1),"",IF('Running Tracker'!T17="","",SUM('Running Tracker'!T$8:'Running Tracker'!T17)))</f>
        <v/>
      </c>
      <c r="U17" s="38" t="str">
        <f ca="1">IF(U$7&gt;YEAR($B$1),"",IF('Running Tracker'!U17="","",SUM('Running Tracker'!U$8:'Running Tracker'!U17)))</f>
        <v/>
      </c>
    </row>
    <row r="18" spans="1:21" x14ac:dyDescent="0.3">
      <c r="A18" s="35">
        <f ca="1">DATE(YEAR($B$2),MONTH($B$2)+COUNTA($A$8:A17),1)</f>
        <v>43405</v>
      </c>
      <c r="B18" s="15">
        <f>SUM('Running Tracker'!B$8:'Running Tracker'!B18)</f>
        <v>2321.3985013803594</v>
      </c>
      <c r="C18" s="37">
        <f ca="1">IF(C$7&gt;YEAR($B$1),"",IF('Running Tracker'!C18="","",SUM('Running Tracker'!C$8:'Running Tracker'!C18)))</f>
        <v>1979.6280000000002</v>
      </c>
      <c r="D18" s="38">
        <f ca="1">IF(D$7&gt;YEAR($B$1),"",IF('Running Tracker'!D18="","",SUM('Running Tracker'!D$8:'Running Tracker'!D18)))</f>
        <v>1785.9499999999998</v>
      </c>
      <c r="E18" s="38">
        <f ca="1">IF(E$7&gt;YEAR($B$1),"",IF('Running Tracker'!E18="","",SUM('Running Tracker'!E$8:'Running Tracker'!E18)))</f>
        <v>2578.8844795299442</v>
      </c>
      <c r="F18" s="38">
        <f ca="1">IF(F$7&gt;YEAR($B$1),"",IF('Running Tracker'!F18="","",SUM('Running Tracker'!F$8:'Running Tracker'!F18)))</f>
        <v>2701.9057630385068</v>
      </c>
      <c r="G18" s="38">
        <f ca="1">IF(G$7&gt;YEAR($B$1),"",IF('Running Tracker'!G18="","",SUM('Running Tracker'!G$8:'Running Tracker'!G18)))</f>
        <v>2450.9464044186161</v>
      </c>
      <c r="H18" s="38">
        <f ca="1">IF(H$7&gt;YEAR($B$1),"",IF('Running Tracker'!H18="","",SUM('Running Tracker'!H$8:'Running Tracker'!H18)))</f>
        <v>2431.07636129509</v>
      </c>
      <c r="I18" s="38" t="str">
        <f ca="1">IF(I$7&gt;YEAR($B$1),"",IF('Running Tracker'!I18="","",SUM('Running Tracker'!I$8:'Running Tracker'!I18)))</f>
        <v/>
      </c>
      <c r="J18" s="38" t="str">
        <f ca="1">IF(J$7&gt;YEAR($B$1),"",IF('Running Tracker'!J18="","",SUM('Running Tracker'!J$8:'Running Tracker'!J18)))</f>
        <v/>
      </c>
      <c r="K18" s="38" t="str">
        <f ca="1">IF(K$7&gt;YEAR($B$1),"",IF('Running Tracker'!K18="","",SUM('Running Tracker'!K$8:'Running Tracker'!K18)))</f>
        <v/>
      </c>
      <c r="L18" s="38" t="str">
        <f ca="1">IF(L$7&gt;YEAR($B$1),"",IF('Running Tracker'!L18="","",SUM('Running Tracker'!L$8:'Running Tracker'!L18)))</f>
        <v/>
      </c>
      <c r="M18" s="38" t="str">
        <f ca="1">IF(M$7&gt;YEAR($B$1),"",IF('Running Tracker'!M18="","",SUM('Running Tracker'!M$8:'Running Tracker'!M18)))</f>
        <v/>
      </c>
      <c r="N18" s="38" t="str">
        <f ca="1">IF(N$7&gt;YEAR($B$1),"",IF('Running Tracker'!N18="","",SUM('Running Tracker'!N$8:'Running Tracker'!N18)))</f>
        <v/>
      </c>
      <c r="O18" s="38" t="str">
        <f ca="1">IF(O$7&gt;YEAR($B$1),"",IF('Running Tracker'!O18="","",SUM('Running Tracker'!O$8:'Running Tracker'!O18)))</f>
        <v/>
      </c>
      <c r="P18" s="38" t="str">
        <f ca="1">IF(P$7&gt;YEAR($B$1),"",IF('Running Tracker'!P18="","",SUM('Running Tracker'!P$8:'Running Tracker'!P18)))</f>
        <v/>
      </c>
      <c r="Q18" s="38" t="str">
        <f ca="1">IF(Q$7&gt;YEAR($B$1),"",IF('Running Tracker'!Q18="","",SUM('Running Tracker'!Q$8:'Running Tracker'!Q18)))</f>
        <v/>
      </c>
      <c r="R18" s="38" t="str">
        <f ca="1">IF(R$7&gt;YEAR($B$1),"",IF('Running Tracker'!R18="","",SUM('Running Tracker'!R$8:'Running Tracker'!R18)))</f>
        <v/>
      </c>
      <c r="S18" s="38" t="str">
        <f ca="1">IF(S$7&gt;YEAR($B$1),"",IF('Running Tracker'!S18="","",SUM('Running Tracker'!S$8:'Running Tracker'!S18)))</f>
        <v/>
      </c>
      <c r="T18" s="38" t="str">
        <f ca="1">IF(T$7&gt;YEAR($B$1),"",IF('Running Tracker'!T18="","",SUM('Running Tracker'!T$8:'Running Tracker'!T18)))</f>
        <v/>
      </c>
      <c r="U18" s="38" t="str">
        <f ca="1">IF(U$7&gt;YEAR($B$1),"",IF('Running Tracker'!U18="","",SUM('Running Tracker'!U$8:'Running Tracker'!U18)))</f>
        <v/>
      </c>
    </row>
    <row r="19" spans="1:21" ht="15" thickBot="1" x14ac:dyDescent="0.35">
      <c r="A19" s="35">
        <f ca="1">DATE(YEAR($B$2),MONTH($B$2)+COUNTA($A$8:A18),1)</f>
        <v>43435</v>
      </c>
      <c r="B19" s="15">
        <f>SUM('Running Tracker'!B$8:'Running Tracker'!B19)</f>
        <v>2473.9345013803595</v>
      </c>
      <c r="C19" s="39">
        <f ca="1">IF(C$7&gt;YEAR($B$1),"",IF('Running Tracker'!C19="","",SUM('Running Tracker'!C$8:'Running Tracker'!C19)))</f>
        <v>2074.0880000000002</v>
      </c>
      <c r="D19" s="40">
        <f ca="1">IF(D$7&gt;YEAR($B$1),"",IF('Running Tracker'!D19="","",SUM('Running Tracker'!D$8:'Running Tracker'!D19)))</f>
        <v>1931.9699999999998</v>
      </c>
      <c r="E19" s="40">
        <f ca="1">IF(E$7&gt;YEAR($B$1),"",IF('Running Tracker'!E19="","",SUM('Running Tracker'!E$8:'Running Tracker'!E19)))</f>
        <v>2711.7444795299443</v>
      </c>
      <c r="F19" s="40">
        <f ca="1">IF(F$7&gt;YEAR($B$1),"",IF('Running Tracker'!F19="","",SUM('Running Tracker'!F$8:'Running Tracker'!F19)))</f>
        <v>2924.2157630385068</v>
      </c>
      <c r="G19" s="40">
        <f ca="1">IF(G$7&gt;YEAR($B$1),"",IF('Running Tracker'!G19="","",SUM('Running Tracker'!G$8:'Running Tracker'!G19)))</f>
        <v>2617.9764044186163</v>
      </c>
      <c r="H19" s="40" t="str">
        <f ca="1">IF(H$7&gt;YEAR($B$1),"",IF('Running Tracker'!H19="","",SUM('Running Tracker'!H$8:'Running Tracker'!H19)))</f>
        <v/>
      </c>
      <c r="I19" s="40" t="str">
        <f ca="1">IF(I$7&gt;YEAR($B$1),"",IF('Running Tracker'!I19="","",SUM('Running Tracker'!I$8:'Running Tracker'!I19)))</f>
        <v/>
      </c>
      <c r="J19" s="40" t="str">
        <f ca="1">IF(J$7&gt;YEAR($B$1),"",IF('Running Tracker'!J19="","",SUM('Running Tracker'!J$8:'Running Tracker'!J19)))</f>
        <v/>
      </c>
      <c r="K19" s="40" t="str">
        <f ca="1">IF(K$7&gt;YEAR($B$1),"",IF('Running Tracker'!K19="","",SUM('Running Tracker'!K$8:'Running Tracker'!K19)))</f>
        <v/>
      </c>
      <c r="L19" s="40" t="str">
        <f ca="1">IF(L$7&gt;YEAR($B$1),"",IF('Running Tracker'!L19="","",SUM('Running Tracker'!L$8:'Running Tracker'!L19)))</f>
        <v/>
      </c>
      <c r="M19" s="40" t="str">
        <f ca="1">IF(M$7&gt;YEAR($B$1),"",IF('Running Tracker'!M19="","",SUM('Running Tracker'!M$8:'Running Tracker'!M19)))</f>
        <v/>
      </c>
      <c r="N19" s="40" t="str">
        <f ca="1">IF(N$7&gt;YEAR($B$1),"",IF('Running Tracker'!N19="","",SUM('Running Tracker'!N$8:'Running Tracker'!N19)))</f>
        <v/>
      </c>
      <c r="O19" s="40" t="str">
        <f ca="1">IF(O$7&gt;YEAR($B$1),"",IF('Running Tracker'!O19="","",SUM('Running Tracker'!O$8:'Running Tracker'!O19)))</f>
        <v/>
      </c>
      <c r="P19" s="40" t="str">
        <f ca="1">IF(P$7&gt;YEAR($B$1),"",IF('Running Tracker'!P19="","",SUM('Running Tracker'!P$8:'Running Tracker'!P19)))</f>
        <v/>
      </c>
      <c r="Q19" s="40" t="str">
        <f ca="1">IF(Q$7&gt;YEAR($B$1),"",IF('Running Tracker'!Q19="","",SUM('Running Tracker'!Q$8:'Running Tracker'!Q19)))</f>
        <v/>
      </c>
      <c r="R19" s="40" t="str">
        <f ca="1">IF(R$7&gt;YEAR($B$1),"",IF('Running Tracker'!R19="","",SUM('Running Tracker'!R$8:'Running Tracker'!R19)))</f>
        <v/>
      </c>
      <c r="S19" s="40" t="str">
        <f ca="1">IF(S$7&gt;YEAR($B$1),"",IF('Running Tracker'!S19="","",SUM('Running Tracker'!S$8:'Running Tracker'!S19)))</f>
        <v/>
      </c>
      <c r="T19" s="40" t="str">
        <f ca="1">IF(T$7&gt;YEAR($B$1),"",IF('Running Tracker'!T19="","",SUM('Running Tracker'!T$8:'Running Tracker'!T19)))</f>
        <v/>
      </c>
      <c r="U19" s="40" t="str">
        <f ca="1">IF(U$7&gt;YEAR($B$1),"",IF('Running Tracker'!U19="","",SUM('Running Tracker'!U$8:'Running Tracker'!U19)))</f>
        <v/>
      </c>
    </row>
    <row r="20" spans="1:21" ht="10.050000000000001" customHeigh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35" spans="1:1" x14ac:dyDescent="0.3">
      <c r="A35" s="17" t="s">
        <v>14</v>
      </c>
    </row>
  </sheetData>
  <conditionalFormatting sqref="C7:U7">
    <cfRule type="expression" dxfId="53" priority="81">
      <formula>C$7=YEAR($B$1)</formula>
    </cfRule>
    <cfRule type="expression" dxfId="52" priority="86">
      <formula>#REF!=C7</formula>
    </cfRule>
  </conditionalFormatting>
  <conditionalFormatting sqref="A8:A19">
    <cfRule type="expression" dxfId="51" priority="83">
      <formula>MONTH($A8)&lt;=MONTH($B$1)</formula>
    </cfRule>
  </conditionalFormatting>
  <conditionalFormatting sqref="C3:U3">
    <cfRule type="expression" dxfId="50" priority="82">
      <formula>C3&lt;&gt;""</formula>
    </cfRule>
  </conditionalFormatting>
  <conditionalFormatting sqref="C18:U18">
    <cfRule type="top10" dxfId="49" priority="49" stopIfTrue="1" percent="1" rank="20"/>
    <cfRule type="top10" dxfId="48" priority="50" stopIfTrue="1" percent="1" rank="30"/>
    <cfRule type="top10" dxfId="47" priority="55" stopIfTrue="1" percent="1" rank="50"/>
    <cfRule type="top10" dxfId="46" priority="56" percent="1" rank="60"/>
  </conditionalFormatting>
  <conditionalFormatting sqref="C19:U19">
    <cfRule type="top10" dxfId="45" priority="45" stopIfTrue="1" percent="1" rank="20"/>
    <cfRule type="top10" dxfId="44" priority="46" stopIfTrue="1" percent="1" rank="30"/>
    <cfRule type="top10" dxfId="43" priority="47" stopIfTrue="1" percent="1" rank="50"/>
    <cfRule type="top10" dxfId="42" priority="48" percent="1" rank="60"/>
  </conditionalFormatting>
  <conditionalFormatting sqref="C17:U17">
    <cfRule type="top10" dxfId="41" priority="41" stopIfTrue="1" percent="1" rank="20"/>
    <cfRule type="top10" dxfId="40" priority="42" stopIfTrue="1" percent="1" rank="30"/>
    <cfRule type="top10" dxfId="39" priority="43" stopIfTrue="1" percent="1" rank="50"/>
    <cfRule type="top10" dxfId="38" priority="44" percent="1" rank="60"/>
  </conditionalFormatting>
  <conditionalFormatting sqref="C16:U16">
    <cfRule type="top10" dxfId="37" priority="37" stopIfTrue="1" percent="1" rank="20"/>
    <cfRule type="top10" dxfId="36" priority="38" stopIfTrue="1" percent="1" rank="30"/>
    <cfRule type="top10" dxfId="35" priority="39" stopIfTrue="1" percent="1" rank="50"/>
    <cfRule type="top10" dxfId="34" priority="40" percent="1" rank="60"/>
  </conditionalFormatting>
  <conditionalFormatting sqref="C15:U15">
    <cfRule type="top10" dxfId="33" priority="33" stopIfTrue="1" percent="1" rank="20"/>
    <cfRule type="top10" dxfId="32" priority="34" stopIfTrue="1" percent="1" rank="30"/>
    <cfRule type="top10" dxfId="31" priority="35" stopIfTrue="1" percent="1" rank="50"/>
    <cfRule type="top10" dxfId="30" priority="36" percent="1" rank="60"/>
  </conditionalFormatting>
  <conditionalFormatting sqref="C14:U14">
    <cfRule type="top10" dxfId="29" priority="29" stopIfTrue="1" percent="1" rank="20"/>
    <cfRule type="top10" dxfId="28" priority="30" stopIfTrue="1" percent="1" rank="30"/>
    <cfRule type="top10" dxfId="27" priority="31" stopIfTrue="1" percent="1" rank="50"/>
    <cfRule type="top10" dxfId="26" priority="32" percent="1" rank="60"/>
  </conditionalFormatting>
  <conditionalFormatting sqref="C13:U13">
    <cfRule type="top10" dxfId="25" priority="25" stopIfTrue="1" percent="1" rank="20"/>
    <cfRule type="top10" dxfId="24" priority="26" stopIfTrue="1" percent="1" rank="30"/>
    <cfRule type="top10" dxfId="23" priority="27" stopIfTrue="1" percent="1" rank="50"/>
    <cfRule type="top10" dxfId="22" priority="28" percent="1" rank="60"/>
  </conditionalFormatting>
  <conditionalFormatting sqref="C12:U12">
    <cfRule type="top10" dxfId="21" priority="21" stopIfTrue="1" percent="1" rank="20"/>
    <cfRule type="top10" dxfId="20" priority="22" stopIfTrue="1" percent="1" rank="30"/>
    <cfRule type="top10" dxfId="19" priority="23" stopIfTrue="1" percent="1" rank="50"/>
    <cfRule type="top10" dxfId="18" priority="24" percent="1" rank="60"/>
  </conditionalFormatting>
  <conditionalFormatting sqref="C11:U11">
    <cfRule type="top10" dxfId="17" priority="17" stopIfTrue="1" percent="1" rank="20"/>
    <cfRule type="top10" dxfId="16" priority="18" stopIfTrue="1" percent="1" rank="30"/>
    <cfRule type="top10" dxfId="15" priority="19" stopIfTrue="1" percent="1" rank="50"/>
    <cfRule type="top10" dxfId="14" priority="20" percent="1" rank="60"/>
  </conditionalFormatting>
  <conditionalFormatting sqref="C10:U10">
    <cfRule type="top10" dxfId="13" priority="13" stopIfTrue="1" percent="1" rank="20"/>
    <cfRule type="top10" dxfId="12" priority="14" stopIfTrue="1" percent="1" rank="30"/>
    <cfRule type="top10" dxfId="11" priority="15" stopIfTrue="1" percent="1" rank="50"/>
    <cfRule type="top10" dxfId="10" priority="16" percent="1" rank="60"/>
  </conditionalFormatting>
  <conditionalFormatting sqref="C9:U9">
    <cfRule type="top10" dxfId="9" priority="9" stopIfTrue="1" percent="1" rank="20"/>
    <cfRule type="top10" dxfId="8" priority="10" stopIfTrue="1" percent="1" rank="30"/>
    <cfRule type="top10" dxfId="7" priority="11" stopIfTrue="1" percent="1" rank="50"/>
    <cfRule type="top10" dxfId="6" priority="12" percent="1" rank="60"/>
  </conditionalFormatting>
  <conditionalFormatting sqref="C8:U8">
    <cfRule type="top10" dxfId="5" priority="5" stopIfTrue="1" percent="1" rank="20"/>
    <cfRule type="top10" dxfId="4" priority="6" stopIfTrue="1" percent="1" rank="30"/>
    <cfRule type="top10" dxfId="3" priority="7" stopIfTrue="1" percent="1" rank="50"/>
    <cfRule type="top10" dxfId="2" priority="8" percent="1" rank="60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A986-738B-4518-999E-365A6DEE73B3}">
  <sheetPr>
    <tabColor rgb="FF00B0F0"/>
  </sheetPr>
  <dimension ref="A7:D19"/>
  <sheetViews>
    <sheetView showGridLines="0" showRowColHeaders="0" workbookViewId="0">
      <selection activeCell="A23" sqref="A23"/>
    </sheetView>
  </sheetViews>
  <sheetFormatPr defaultRowHeight="14.4" x14ac:dyDescent="0.3"/>
  <sheetData>
    <row r="7" spans="1:4" x14ac:dyDescent="0.3">
      <c r="B7" s="41">
        <f ca="1">OFFSET('Running Tracker'!$C7,0,MATCH(YEAR('Running Tracker'!$B$1),'Running Tracker'!$C$7:$U$7,0)-3,1,1)</f>
        <v>2016</v>
      </c>
      <c r="C7" s="41">
        <f ca="1">OFFSET('Running Tracker'!$C7,0,MATCH(YEAR('Running Tracker'!$B$1),'Running Tracker'!$C$7:$U$7,0)-2,1,1)</f>
        <v>2017</v>
      </c>
      <c r="D7" s="41">
        <f ca="1">OFFSET('Running Tracker'!$C7,0,MATCH(YEAR('Running Tracker'!$B$1),'Running Tracker'!$C$7:$U$7,0)-1,1,1)</f>
        <v>2018</v>
      </c>
    </row>
    <row r="8" spans="1:4" x14ac:dyDescent="0.3">
      <c r="A8" s="42">
        <f ca="1">'Running Tracker'!A8</f>
        <v>43101</v>
      </c>
      <c r="B8" s="43">
        <f ca="1">IF(OFFSET('YTD stats'!$C8,0,MATCH(YEAR('YTD stats'!$B$1),'YTD stats'!$C$7:$U$7,0)-3,1,1)="",NA(),OFFSET('YTD stats'!$C8,0,MATCH(YEAR('YTD stats'!$B$1),'YTD stats'!$C$7:$U$7,0)-3,1,1))</f>
        <v>265.14</v>
      </c>
      <c r="C8" s="43">
        <f ca="1">IF(OFFSET('YTD stats'!$C8,0,MATCH(YEAR('YTD stats'!$B$1),'YTD stats'!$C$7:$U$7,0)-2,1,1)="",NA(),OFFSET('YTD stats'!$C8,0,MATCH(YEAR('YTD stats'!$B$1),'YTD stats'!$C$7:$U$7,0)-2,1,1))</f>
        <v>237.75</v>
      </c>
      <c r="D8" s="43">
        <f ca="1">IF(OFFSET('YTD stats'!$C8,0,MATCH(YEAR('YTD stats'!$B$1),'YTD stats'!$C$7:$U$7,0)-1,1,1)="",NA(),OFFSET('YTD stats'!$C8,0,MATCH(YEAR('YTD stats'!$B$1),'YTD stats'!$C$7:$U$7,0)-1,1,1))</f>
        <v>209.31</v>
      </c>
    </row>
    <row r="9" spans="1:4" x14ac:dyDescent="0.3">
      <c r="A9" s="42">
        <f ca="1">'Running Tracker'!A9</f>
        <v>43132</v>
      </c>
      <c r="B9" s="43">
        <f ca="1">IF(OFFSET('YTD stats'!$C9,0,MATCH(YEAR('YTD stats'!$B$1),'YTD stats'!$C$7:$U$7,0)-3,1,1)="",NA(),OFFSET('YTD stats'!$C9,0,MATCH(YEAR('YTD stats'!$B$1),'YTD stats'!$C$7:$U$7,0)-3,1,1))</f>
        <v>456.9</v>
      </c>
      <c r="C9" s="43">
        <f ca="1">IF(OFFSET('YTD stats'!$C9,0,MATCH(YEAR('YTD stats'!$B$1),'YTD stats'!$C$7:$U$7,0)-2,1,1)="",NA(),OFFSET('YTD stats'!$C9,0,MATCH(YEAR('YTD stats'!$B$1),'YTD stats'!$C$7:$U$7,0)-2,1,1))</f>
        <v>417.87</v>
      </c>
      <c r="D9" s="43">
        <f ca="1">IF(OFFSET('YTD stats'!$C9,0,MATCH(YEAR('YTD stats'!$B$1),'YTD stats'!$C$7:$U$7,0)-1,1,1)="",NA(),OFFSET('YTD stats'!$C9,0,MATCH(YEAR('YTD stats'!$B$1),'YTD stats'!$C$7:$U$7,0)-1,1,1))</f>
        <v>425.6</v>
      </c>
    </row>
    <row r="10" spans="1:4" x14ac:dyDescent="0.3">
      <c r="A10" s="42">
        <f ca="1">'Running Tracker'!A10</f>
        <v>43160</v>
      </c>
      <c r="B10" s="43">
        <f ca="1">IF(OFFSET('YTD stats'!$C10,0,MATCH(YEAR('YTD stats'!$B$1),'YTD stats'!$C$7:$U$7,0)-3,1,1)="",NA(),OFFSET('YTD stats'!$C10,0,MATCH(YEAR('YTD stats'!$B$1),'YTD stats'!$C$7:$U$7,0)-3,1,1))</f>
        <v>695.9</v>
      </c>
      <c r="C10" s="43">
        <f ca="1">IF(OFFSET('YTD stats'!$C10,0,MATCH(YEAR('YTD stats'!$B$1),'YTD stats'!$C$7:$U$7,0)-2,1,1)="",NA(),OFFSET('YTD stats'!$C10,0,MATCH(YEAR('YTD stats'!$B$1),'YTD stats'!$C$7:$U$7,0)-2,1,1))</f>
        <v>678.37</v>
      </c>
      <c r="D10" s="43">
        <f ca="1">IF(OFFSET('YTD stats'!$C10,0,MATCH(YEAR('YTD stats'!$B$1),'YTD stats'!$C$7:$U$7,0)-1,1,1)="",NA(),OFFSET('YTD stats'!$C10,0,MATCH(YEAR('YTD stats'!$B$1),'YTD stats'!$C$7:$U$7,0)-1,1,1))</f>
        <v>677.5</v>
      </c>
    </row>
    <row r="11" spans="1:4" x14ac:dyDescent="0.3">
      <c r="A11" s="42">
        <f ca="1">'Running Tracker'!A11</f>
        <v>43191</v>
      </c>
      <c r="B11" s="43">
        <f ca="1">IF(OFFSET('YTD stats'!$C11,0,MATCH(YEAR('YTD stats'!$B$1),'YTD stats'!$C$7:$U$7,0)-3,1,1)="",NA(),OFFSET('YTD stats'!$C11,0,MATCH(YEAR('YTD stats'!$B$1),'YTD stats'!$C$7:$U$7,0)-3,1,1))</f>
        <v>892.88</v>
      </c>
      <c r="C11" s="43">
        <f ca="1">IF(OFFSET('YTD stats'!$C11,0,MATCH(YEAR('YTD stats'!$B$1),'YTD stats'!$C$7:$U$7,0)-2,1,1)="",NA(),OFFSET('YTD stats'!$C11,0,MATCH(YEAR('YTD stats'!$B$1),'YTD stats'!$C$7:$U$7,0)-2,1,1))</f>
        <v>909.59722489462797</v>
      </c>
      <c r="D11" s="43">
        <f ca="1">IF(OFFSET('YTD stats'!$C11,0,MATCH(YEAR('YTD stats'!$B$1),'YTD stats'!$C$7:$U$7,0)-1,1,1)="",NA(),OFFSET('YTD stats'!$C11,0,MATCH(YEAR('YTD stats'!$B$1),'YTD stats'!$C$7:$U$7,0)-1,1,1))</f>
        <v>800.46</v>
      </c>
    </row>
    <row r="12" spans="1:4" x14ac:dyDescent="0.3">
      <c r="A12" s="42">
        <f ca="1">'Running Tracker'!A12</f>
        <v>43221</v>
      </c>
      <c r="B12" s="43">
        <f ca="1">IF(OFFSET('YTD stats'!$C12,0,MATCH(YEAR('YTD stats'!$B$1),'YTD stats'!$C$7:$U$7,0)-3,1,1)="",NA(),OFFSET('YTD stats'!$C12,0,MATCH(YEAR('YTD stats'!$B$1),'YTD stats'!$C$7:$U$7,0)-3,1,1))</f>
        <v>1195.5573715541921</v>
      </c>
      <c r="C12" s="43">
        <f ca="1">IF(OFFSET('YTD stats'!$C12,0,MATCH(YEAR('YTD stats'!$B$1),'YTD stats'!$C$7:$U$7,0)-2,1,1)="",NA(),OFFSET('YTD stats'!$C12,0,MATCH(YEAR('YTD stats'!$B$1),'YTD stats'!$C$7:$U$7,0)-2,1,1))</f>
        <v>1135.767727299793</v>
      </c>
      <c r="D12" s="43">
        <f ca="1">IF(OFFSET('YTD stats'!$C12,0,MATCH(YEAR('YTD stats'!$B$1),'YTD stats'!$C$7:$U$7,0)-1,1,1)="",NA(),OFFSET('YTD stats'!$C12,0,MATCH(YEAR('YTD stats'!$B$1),'YTD stats'!$C$7:$U$7,0)-1,1,1))</f>
        <v>969.22376023178708</v>
      </c>
    </row>
    <row r="13" spans="1:4" x14ac:dyDescent="0.3">
      <c r="A13" s="42">
        <f ca="1">'Running Tracker'!A13</f>
        <v>43252</v>
      </c>
      <c r="B13" s="43">
        <f ca="1">IF(OFFSET('YTD stats'!$C13,0,MATCH(YEAR('YTD stats'!$B$1),'YTD stats'!$C$7:$U$7,0)-3,1,1)="",NA(),OFFSET('YTD stats'!$C13,0,MATCH(YEAR('YTD stats'!$B$1),'YTD stats'!$C$7:$U$7,0)-3,1,1))</f>
        <v>1465.253529461465</v>
      </c>
      <c r="C13" s="43">
        <f ca="1">IF(OFFSET('YTD stats'!$C13,0,MATCH(YEAR('YTD stats'!$B$1),'YTD stats'!$C$7:$U$7,0)-2,1,1)="",NA(),OFFSET('YTD stats'!$C13,0,MATCH(YEAR('YTD stats'!$B$1),'YTD stats'!$C$7:$U$7,0)-2,1,1))</f>
        <v>1440.1257895363631</v>
      </c>
      <c r="D13" s="43">
        <f ca="1">IF(OFFSET('YTD stats'!$C13,0,MATCH(YEAR('YTD stats'!$B$1),'YTD stats'!$C$7:$U$7,0)-1,1,1)="",NA(),OFFSET('YTD stats'!$C13,0,MATCH(YEAR('YTD stats'!$B$1),'YTD stats'!$C$7:$U$7,0)-1,1,1))</f>
        <v>1265.410784788075</v>
      </c>
    </row>
    <row r="14" spans="1:4" x14ac:dyDescent="0.3">
      <c r="A14" s="42">
        <f ca="1">'Running Tracker'!A14</f>
        <v>43282</v>
      </c>
      <c r="B14" s="43">
        <f ca="1">IF(OFFSET('YTD stats'!$C14,0,MATCH(YEAR('YTD stats'!$B$1),'YTD stats'!$C$7:$U$7,0)-3,1,1)="",NA(),OFFSET('YTD stats'!$C14,0,MATCH(YEAR('YTD stats'!$B$1),'YTD stats'!$C$7:$U$7,0)-3,1,1))</f>
        <v>1679.9961935864399</v>
      </c>
      <c r="C14" s="43">
        <f ca="1">IF(OFFSET('YTD stats'!$C14,0,MATCH(YEAR('YTD stats'!$B$1),'YTD stats'!$C$7:$U$7,0)-2,1,1)="",NA(),OFFSET('YTD stats'!$C14,0,MATCH(YEAR('YTD stats'!$B$1),'YTD stats'!$C$7:$U$7,0)-2,1,1))</f>
        <v>1620.195789536363</v>
      </c>
      <c r="D14" s="43">
        <f ca="1">IF(OFFSET('YTD stats'!$C14,0,MATCH(YEAR('YTD stats'!$B$1),'YTD stats'!$C$7:$U$7,0)-1,1,1)="",NA(),OFFSET('YTD stats'!$C14,0,MATCH(YEAR('YTD stats'!$B$1),'YTD stats'!$C$7:$U$7,0)-1,1,1))</f>
        <v>1542.1407847880751</v>
      </c>
    </row>
    <row r="15" spans="1:4" x14ac:dyDescent="0.3">
      <c r="A15" s="42">
        <f ca="1">'Running Tracker'!A15</f>
        <v>43313</v>
      </c>
      <c r="B15" s="43">
        <f ca="1">IF(OFFSET('YTD stats'!$C15,0,MATCH(YEAR('YTD stats'!$B$1),'YTD stats'!$C$7:$U$7,0)-3,1,1)="",NA(),OFFSET('YTD stats'!$C15,0,MATCH(YEAR('YTD stats'!$B$1),'YTD stats'!$C$7:$U$7,0)-3,1,1))</f>
        <v>1988.2538510245888</v>
      </c>
      <c r="C15" s="43">
        <f ca="1">IF(OFFSET('YTD stats'!$C15,0,MATCH(YEAR('YTD stats'!$B$1),'YTD stats'!$C$7:$U$7,0)-2,1,1)="",NA(),OFFSET('YTD stats'!$C15,0,MATCH(YEAR('YTD stats'!$B$1),'YTD stats'!$C$7:$U$7,0)-2,1,1))</f>
        <v>1929.423349367768</v>
      </c>
      <c r="D15" s="43">
        <f ca="1">IF(OFFSET('YTD stats'!$C15,0,MATCH(YEAR('YTD stats'!$B$1),'YTD stats'!$C$7:$U$7,0)-1,1,1)="",NA(),OFFSET('YTD stats'!$C15,0,MATCH(YEAR('YTD stats'!$B$1),'YTD stats'!$C$7:$U$7,0)-1,1,1))</f>
        <v>1858.1557209474099</v>
      </c>
    </row>
    <row r="16" spans="1:4" x14ac:dyDescent="0.3">
      <c r="A16" s="42">
        <f ca="1">'Running Tracker'!A16</f>
        <v>43344</v>
      </c>
      <c r="B16" s="43">
        <f ca="1">IF(OFFSET('YTD stats'!$C16,0,MATCH(YEAR('YTD stats'!$B$1),'YTD stats'!$C$7:$U$7,0)-3,1,1)="",NA(),OFFSET('YTD stats'!$C16,0,MATCH(YEAR('YTD stats'!$B$1),'YTD stats'!$C$7:$U$7,0)-3,1,1))</f>
        <v>2264.8145907597868</v>
      </c>
      <c r="C16" s="43">
        <f ca="1">IF(OFFSET('YTD stats'!$C16,0,MATCH(YEAR('YTD stats'!$B$1),'YTD stats'!$C$7:$U$7,0)-2,1,1)="",NA(),OFFSET('YTD stats'!$C16,0,MATCH(YEAR('YTD stats'!$B$1),'YTD stats'!$C$7:$U$7,0)-2,1,1))</f>
        <v>2129.6277010513841</v>
      </c>
      <c r="D16" s="43">
        <f ca="1">IF(OFFSET('YTD stats'!$C16,0,MATCH(YEAR('YTD stats'!$B$1),'YTD stats'!$C$7:$U$7,0)-1,1,1)="",NA(),OFFSET('YTD stats'!$C16,0,MATCH(YEAR('YTD stats'!$B$1),'YTD stats'!$C$7:$U$7,0)-1,1,1))</f>
        <v>2110.55572094741</v>
      </c>
    </row>
    <row r="17" spans="1:4" x14ac:dyDescent="0.3">
      <c r="A17" s="42">
        <f ca="1">'Running Tracker'!A17</f>
        <v>43374</v>
      </c>
      <c r="B17" s="43">
        <f ca="1">IF(OFFSET('YTD stats'!$C17,0,MATCH(YEAR('YTD stats'!$B$1),'YTD stats'!$C$7:$U$7,0)-3,1,1)="",NA(),OFFSET('YTD stats'!$C17,0,MATCH(YEAR('YTD stats'!$B$1),'YTD stats'!$C$7:$U$7,0)-3,1,1))</f>
        <v>2476.71837067549</v>
      </c>
      <c r="C17" s="43">
        <f ca="1">IF(OFFSET('YTD stats'!$C17,0,MATCH(YEAR('YTD stats'!$B$1),'YTD stats'!$C$7:$U$7,0)-2,1,1)="",NA(),OFFSET('YTD stats'!$C17,0,MATCH(YEAR('YTD stats'!$B$1),'YTD stats'!$C$7:$U$7,0)-2,1,1))</f>
        <v>2300.5857345450622</v>
      </c>
      <c r="D17" s="43">
        <f ca="1">IF(OFFSET('YTD stats'!$C17,0,MATCH(YEAR('YTD stats'!$B$1),'YTD stats'!$C$7:$U$7,0)-1,1,1)="",NA(),OFFSET('YTD stats'!$C17,0,MATCH(YEAR('YTD stats'!$B$1),'YTD stats'!$C$7:$U$7,0)-1,1,1))</f>
        <v>2261.1691610053572</v>
      </c>
    </row>
    <row r="18" spans="1:4" x14ac:dyDescent="0.3">
      <c r="A18" s="42">
        <f ca="1">'Running Tracker'!A18</f>
        <v>43405</v>
      </c>
      <c r="B18" s="43">
        <f ca="1">IF(OFFSET('YTD stats'!$C18,0,MATCH(YEAR('YTD stats'!$B$1),'YTD stats'!$C$7:$U$7,0)-3,1,1)="",NA(),OFFSET('YTD stats'!$C18,0,MATCH(YEAR('YTD stats'!$B$1),'YTD stats'!$C$7:$U$7,0)-3,1,1))</f>
        <v>2701.9057630385068</v>
      </c>
      <c r="C18" s="43">
        <f ca="1">IF(OFFSET('YTD stats'!$C18,0,MATCH(YEAR('YTD stats'!$B$1),'YTD stats'!$C$7:$U$7,0)-2,1,1)="",NA(),OFFSET('YTD stats'!$C18,0,MATCH(YEAR('YTD stats'!$B$1),'YTD stats'!$C$7:$U$7,0)-2,1,1))</f>
        <v>2450.9464044186161</v>
      </c>
      <c r="D18" s="43">
        <f ca="1">IF(OFFSET('YTD stats'!$C18,0,MATCH(YEAR('YTD stats'!$B$1),'YTD stats'!$C$7:$U$7,0)-1,1,1)="",NA(),OFFSET('YTD stats'!$C18,0,MATCH(YEAR('YTD stats'!$B$1),'YTD stats'!$C$7:$U$7,0)-1,1,1))</f>
        <v>2431.07636129509</v>
      </c>
    </row>
    <row r="19" spans="1:4" x14ac:dyDescent="0.3">
      <c r="A19" s="42">
        <f ca="1">'Running Tracker'!A19</f>
        <v>43435</v>
      </c>
      <c r="B19" s="43">
        <f ca="1">IF(OFFSET('YTD stats'!$C19,0,MATCH(YEAR('YTD stats'!$B$1),'YTD stats'!$C$7:$U$7,0)-3,1,1)="",NA(),OFFSET('YTD stats'!$C19,0,MATCH(YEAR('YTD stats'!$B$1),'YTD stats'!$C$7:$U$7,0)-3,1,1))</f>
        <v>2924.2157630385068</v>
      </c>
      <c r="C19" s="43">
        <f ca="1">IF(OFFSET('YTD stats'!$C19,0,MATCH(YEAR('YTD stats'!$B$1),'YTD stats'!$C$7:$U$7,0)-2,1,1)="",NA(),OFFSET('YTD stats'!$C19,0,MATCH(YEAR('YTD stats'!$B$1),'YTD stats'!$C$7:$U$7,0)-2,1,1))</f>
        <v>2617.9764044186163</v>
      </c>
      <c r="D19" s="43" t="e">
        <f ca="1">IF(OFFSET('YTD stats'!$C19,0,MATCH(YEAR('YTD stats'!$B$1),'YTD stats'!$C$7:$U$7,0)-1,1,1)="",NA(),OFFSET('YTD stats'!$C19,0,MATCH(YEAR('YTD stats'!$B$1),'YTD stats'!$C$7:$U$7,0)-1,1,1))</f>
        <v>#N/A</v>
      </c>
    </row>
  </sheetData>
  <conditionalFormatting sqref="A8:A19">
    <cfRule type="expression" dxfId="1" priority="2">
      <formula>MONTH($A8)&lt;=MONTH($B$1)</formula>
    </cfRule>
  </conditionalFormatting>
  <conditionalFormatting sqref="B8:D19">
    <cfRule type="expression" dxfId="0" priority="1">
      <formula>ISNA(B8)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Joe 'Tough Mudder' Perry</vt:lpstr>
      <vt:lpstr>Set-up</vt:lpstr>
      <vt:lpstr>Instructions</vt:lpstr>
      <vt:lpstr>Running Tracker</vt:lpstr>
      <vt:lpstr>Chart</vt:lpstr>
      <vt:lpstr>YTD stats</vt:lpstr>
      <vt:lpstr>YTD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2018-12-02T00:04:51Z</dcterms:created>
  <dcterms:modified xsi:type="dcterms:W3CDTF">2018-12-21T15:25:19Z</dcterms:modified>
</cp:coreProperties>
</file>